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1C4A059-FD4A-4700-8895-2B5A96CEB44D}" xr6:coauthVersionLast="47" xr6:coauthVersionMax="47" xr10:uidLastSave="{00000000-0000-0000-0000-000000000000}"/>
  <bookViews>
    <workbookView xWindow="1968" yWindow="-17388" windowWidth="30936" windowHeight="16776" tabRatio="867" activeTab="1" xr2:uid="{00000000-000D-0000-FFFF-FFFF00000000}"/>
  </bookViews>
  <sheets>
    <sheet name="基本情報入力シート" sheetId="73" r:id="rId1"/>
    <sheet name="様式1（交付申請書）" sheetId="90"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参考（キャリアパス要件概要及びキャリアパス・賃金既定例）" sheetId="89" r:id="rId7"/>
    <sheet name="【参考】数式用" sheetId="81" state="hidden" r:id="rId8"/>
    <sheet name="【参考】数式用2" sheetId="86" state="hidden" r:id="rId9"/>
    <sheet name="【参考】数式用３" sheetId="87" state="hidden" r:id="rId10"/>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7" hidden="1">【参考】数式用!#REF!</definedName>
    <definedName name="_xlnm._FilterDatabase" localSheetId="9" hidden="1">【参考】数式用３!#REF!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7">【参考】数式用!$D$1:$D$1</definedName>
    <definedName name="_xlnm.Print_Area" localSheetId="0">基本情報入力シート!$A$1:$AE$44</definedName>
    <definedName name="_xlnm.Print_Area" localSheetId="6">'参考（キャリアパス要件概要及びキャリアパス・賃金既定例）'!$A$1:$I$47</definedName>
    <definedName name="_xlnm.Print_Area" localSheetId="2">'別紙様式2-1 （処遇改善加算 総括表）'!$A$1:$AL$148</definedName>
    <definedName name="_xlnm.Print_Area" localSheetId="3">'別紙様式2-2（処遇改善加算　個表）'!$A$1:$AL$51</definedName>
    <definedName name="_xlnm.Print_Area" localSheetId="4">'別紙様式2-3（補助金　総括表）'!$A$1:$AL$65</definedName>
    <definedName name="_xlnm.Print_Area" localSheetId="5">'別紙様式2-4（補助金 個表） '!$A$1:$T$26</definedName>
    <definedName name="_xlnm.Print_Titles" localSheetId="3">'別紙様式2-2（処遇改善加算　個表）'!$10:$11</definedName>
    <definedName name="_xlnm.Print_Titles" localSheetId="5">'別紙様式2-4（補助金 個表） '!$8:$10</definedName>
    <definedName name="サービスコード">【参考】数式用３!$AI$2:$AK$2</definedName>
    <definedName name="サービス区分">【参考】数式用３!$AI$2:$AK$2</definedName>
    <definedName name="サービス名" localSheetId="6">#REF!</definedName>
    <definedName name="サービス名">#REF!</definedName>
    <definedName name="愛知県" localSheetId="8">【参考】数式用2!$D$993:$D$1046</definedName>
    <definedName name="愛知県">【参考】数式用!$H$993:$H$1046</definedName>
    <definedName name="愛媛県" localSheetId="8">【参考】数式用2!$D$1422:$D$1441</definedName>
    <definedName name="愛媛県">【参考】数式用!$H$1422:$H$1441</definedName>
    <definedName name="茨城県" localSheetId="8">【参考】数式用2!$D$415:$D$458</definedName>
    <definedName name="茨城県">【参考】数式用!$H$415:$H$458</definedName>
    <definedName name="岡山県" localSheetId="8">【参考】数式用2!$D$1312:$D$1338</definedName>
    <definedName name="岡山県">【参考】数式用!$H$1312:$H$1338</definedName>
    <definedName name="沖縄県" localSheetId="8">【参考】数式用2!$D$1709:$D$1749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8">【参考】数式用2!$D$228:$D$260</definedName>
    <definedName name="岩手県">【参考】数式用!$H$228:$H$260</definedName>
    <definedName name="岐阜県" localSheetId="8">【参考】数式用2!$D$916:$D$957</definedName>
    <definedName name="岐阜県">【参考】数式用!$H$916:$H$957</definedName>
    <definedName name="宮崎県" localSheetId="8">【参考】数式用2!$D$1640:$D$1665</definedName>
    <definedName name="宮崎県">【参考】数式用!$H$1640:$H$1665</definedName>
    <definedName name="宮城県" localSheetId="8">【参考】数式用2!$D$261:$D$295</definedName>
    <definedName name="宮城県">【参考】数式用!$H$261:$H$295</definedName>
    <definedName name="京都府" localSheetId="8">【参考】数式用2!$D$1095:$D$1120</definedName>
    <definedName name="京都府">【参考】数式用!$H$1095:$H$1120</definedName>
    <definedName name="熊本県" localSheetId="8">【参考】数式用2!$D$1577:$D$1621</definedName>
    <definedName name="熊本県">【参考】数式用!$H$1577:$H$1621</definedName>
    <definedName name="群馬県" localSheetId="8">【参考】数式用2!$D$484:$D$518</definedName>
    <definedName name="群馬県">【参考】数式用!$H$484:$H$518</definedName>
    <definedName name="計算用">【参考】数式用３!$AU$2:$AZ$2</definedName>
    <definedName name="広島県" localSheetId="8">【参考】数式用2!$D$1339:$D$1361</definedName>
    <definedName name="広島県">【参考】数式用!$H$1339:$H$1361</definedName>
    <definedName name="香川県" localSheetId="8">【参考】数式用2!$D$1405:$D$1421</definedName>
    <definedName name="香川県">【参考】数式用!$H$1405:$H$1421</definedName>
    <definedName name="高知県" localSheetId="8">【参考】数式用2!$D$1442:$D$1475</definedName>
    <definedName name="高知県">【参考】数式用!$H$1442:$H$1475</definedName>
    <definedName name="佐賀県" localSheetId="8">【参考】数式用2!$D$1536:$D$1555</definedName>
    <definedName name="佐賀県">【参考】数式用!$H$1536:$H$1555</definedName>
    <definedName name="埼玉県" localSheetId="8">【参考】数式用2!$D$519:$D$581</definedName>
    <definedName name="埼玉県">【参考】数式用!$H$519:$H$581</definedName>
    <definedName name="三重県" localSheetId="8">【参考】数式用2!$D$1047:$D$1075</definedName>
    <definedName name="三重県">【参考】数式用!$H$1047:$H$1075</definedName>
    <definedName name="山形県" localSheetId="8">【参考】数式用2!$D$321:$D$355</definedName>
    <definedName name="山形県">【参考】数式用!$H$321:$H$355</definedName>
    <definedName name="山口県" localSheetId="8">【参考】数式用2!$D$1362:$D$1380</definedName>
    <definedName name="山口県">【参考】数式用!$H$1362:$H$1380</definedName>
    <definedName name="山梨県" localSheetId="8">【参考】数式用2!$D$812:$D$838</definedName>
    <definedName name="山梨県">【参考】数式用!$H$812:$H$838</definedName>
    <definedName name="滋賀県" localSheetId="8">【参考】数式用2!$D$1076:$D$1094</definedName>
    <definedName name="滋賀県">【参考】数式用!$H$1076:$H$1094</definedName>
    <definedName name="鹿児島県" localSheetId="8">【参考】数式用2!$D$1666:$D$1708</definedName>
    <definedName name="鹿児島県">【参考】数式用!$H$1666:$H$1708</definedName>
    <definedName name="種類">#REF!</definedName>
    <definedName name="秋田県" localSheetId="8">【参考】数式用2!$D$296:$D$320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8">【参考】数式用2!$D$731:$D$760</definedName>
    <definedName name="新潟県">【参考】数式用!$H$731:$H$760</definedName>
    <definedName name="神奈川県" localSheetId="8">【参考】数式用2!$D$698:$D$730</definedName>
    <definedName name="神奈川県">【参考】数式用!$H$698:$H$730</definedName>
    <definedName name="青森県" localSheetId="8">【参考】数式用2!$D$188:$D$227</definedName>
    <definedName name="青森県">【参考】数式用!$H$188:$H$227</definedName>
    <definedName name="静岡県" localSheetId="8">【参考】数式用2!$D$958:$D$992</definedName>
    <definedName name="静岡県">【参考】数式用!$H$958:$H$992</definedName>
    <definedName name="石川県" localSheetId="8">【参考】数式用2!$D$776:$D$794</definedName>
    <definedName name="石川県">【参考】数式用!$H$776:$H$794</definedName>
    <definedName name="千葉県" localSheetId="8">【参考】数式用2!$D$582:$D$635</definedName>
    <definedName name="千葉県">【参考】数式用!$H$582:$H$635</definedName>
    <definedName name="大阪府" localSheetId="8">【参考】数式用2!$D$1121:$D$1163</definedName>
    <definedName name="大阪府">【参考】数式用!$H$1121:$H$1163</definedName>
    <definedName name="大分県" localSheetId="8">【参考】数式用2!$D$1622:$D$1639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8">【参考】数式用2!$D$1556:$D$1576</definedName>
    <definedName name="長崎県">【参考】数式用!$H$1556:$H$1576</definedName>
    <definedName name="長野県" localSheetId="8">【参考】数式用2!$D$839:$D$915</definedName>
    <definedName name="長野県">【参考】数式用!$H$839:$H$915</definedName>
    <definedName name="鳥取県" localSheetId="8">【参考】数式用2!$D$1274:$D$1292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8">【参考】数式用2!$D$1293:$D$1311</definedName>
    <definedName name="島根県">【参考】数式用!$H$1293:$H$1311</definedName>
    <definedName name="東京都" localSheetId="8">【参考】数式用2!$D$636:$D$697</definedName>
    <definedName name="東京都">【参考】数式用!$H$636:$H$697</definedName>
    <definedName name="徳島県" localSheetId="8">【参考】数式用2!$D$1381:$D$1404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8">【参考】数式用2!$D$459:$D$483</definedName>
    <definedName name="栃木県">【参考】数式用!$H$459:$H$483</definedName>
    <definedName name="奈良県" localSheetId="8">【参考】数式用2!$D$1205:$D$1243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8">【参考】数式用2!$D$761:$D$775</definedName>
    <definedName name="富山県">【参考】数式用!$H$761:$H$775</definedName>
    <definedName name="福井県" localSheetId="8">【参考】数式用2!$D$795:$D$811</definedName>
    <definedName name="福井県">【参考】数式用!$H$795:$H$811</definedName>
    <definedName name="福岡県" localSheetId="8">【参考】数式用2!$D$1476:$D$1535</definedName>
    <definedName name="福岡県">【参考】数式用!$H$1476:$H$1535</definedName>
    <definedName name="福島県" localSheetId="8">【参考】数式用2!$D$356:$D$414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8">【参考】数式用2!$D$1164:$D$1204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8">【参考】数式用2!$D$3:$D$187</definedName>
    <definedName name="北海道">【参考】数式用!$H$3:$H$187</definedName>
    <definedName name="夜間対応型訪問介護">【参考】数式用３!$AI$6:$AK$6</definedName>
    <definedName name="和歌山県" localSheetId="8">【参考】数式用2!$D$1244:$D$1273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<sst xmlns="http://schemas.openxmlformats.org/spreadsheetml/2006/main" count="11020" uniqueCount="3081">
  <si>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</si>
  <si>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</si>
  <si>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</si>
  <si>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</si>
  <si>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</si>
  <si>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</si>
  <si>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</si>
  <si>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</si>
  <si>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</si>
  <si>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</si>
  <si>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</si>
  <si>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</si>
  <si>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</si>
  <si>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</si>
  <si>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</si>
  <si>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</si>
  <si>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</si>
  <si>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</si>
  <si>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</si>
  <si>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</si>
  <si>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</si>
  <si>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</si>
  <si>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</si>
  <si>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</si>
  <si>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</si>
  <si>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</si>
  <si>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</si>
  <si>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</si>
  <si>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</si>
  <si>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</si>
  <si>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</si>
  <si>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</si>
  <si>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</si>
  <si>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</si>
  <si>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</si>
  <si>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</si>
  <si>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</si>
  <si>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</si>
  <si>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</si>
  <si>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</si>
  <si>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</si>
  <si>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</si>
  <si>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</si>
  <si>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</si>
  <si>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</si>
  <si>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</si>
  <si>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</si>
  <si>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</si>
  <si>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</si>
  <si>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</si>
  <si>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</si>
  <si>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</si>
  <si>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</si>
  <si>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</si>
  <si>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</si>
  <si>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</si>
  <si>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</si>
  <si>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</si>
  <si>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</si>
  <si>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</si>
  <si>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</si>
  <si>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</si>
  <si>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</si>
  <si>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</si>
  <si>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</si>
  <si>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</si>
  <si>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</si>
  <si>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</si>
  <si>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</si>
  <si>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</si>
  <si>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</si>
  <si>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</si>
  <si>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</si>
  <si>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</si>
  <si>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</si>
  <si>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</si>
  <si>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</si>
  <si>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</si>
  <si>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</si>
  <si>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</si>
  <si>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</si>
  <si>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</si>
  <si>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</si>
  <si>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</si>
  <si>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</si>
  <si>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</si>
  <si>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</si>
  <si>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</si>
  <si>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</si>
  <si>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</si>
  <si>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</si>
  <si>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</si>
  <si>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</si>
  <si>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</si>
  <si>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</si>
  <si>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</si>
  <si>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</si>
  <si>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</si>
  <si>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</si>
  <si>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</si>
  <si>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</si>
  <si>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</si>
  <si>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</si>
  <si>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</si>
  <si>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</si>
  <si>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</si>
  <si>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</si>
  <si>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</si>
  <si>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</si>
  <si>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</si>
  <si>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</si>
  <si>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</si>
  <si>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</si>
  <si>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</si>
  <si>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</si>
  <si>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</si>
  <si>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</si>
  <si>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</si>
  <si>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</si>
  <si>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</si>
  <si>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</si>
  <si>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</si>
  <si>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</si>
  <si>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</si>
  <si>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</si>
  <si>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</si>
  <si>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</si>
  <si>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</si>
  <si>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</si>
  <si>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</si>
  <si>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</si>
  <si>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</si>
  <si>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</si>
  <si>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</si>
  <si>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</si>
  <si>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</si>
  <si>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</si>
  <si>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</si>
  <si>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</si>
  <si>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</si>
  <si>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</si>
  <si>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</si>
  <si>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</si>
  <si>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</si>
  <si>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</si>
  <si>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</si>
  <si>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</si>
  <si>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</si>
  <si>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</si>
  <si>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</si>
  <si>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</si>
  <si>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</si>
  <si>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</si>
  <si>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</si>
  <si>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</si>
  <si>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</si>
  <si>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</si>
  <si>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</si>
  <si>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</si>
  <si>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</si>
  <si>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</si>
  <si>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</si>
  <si>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</si>
  <si>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</si>
  <si>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</si>
  <si>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</si>
  <si>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</si>
  <si>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</si>
  <si>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</si>
  <si>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</si>
  <si>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</si>
  <si>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</si>
  <si>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</si>
  <si>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</si>
  <si>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</si>
  <si>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</si>
  <si>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</si>
  <si>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</si>
  <si>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</si>
  <si>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</si>
  <si>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</si>
  <si>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</si>
  <si>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</si>
  <si>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</si>
  <si>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</si>
  <si>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</si>
  <si>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</si>
  <si>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</si>
  <si>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</si>
  <si>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</si>
  <si>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</si>
  <si>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</si>
  <si>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</si>
  <si>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</si>
  <si>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</si>
  <si>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</si>
  <si>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</si>
  <si>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</si>
  <si>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</si>
  <si>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</si>
  <si>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</si>
  <si>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</si>
  <si>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</si>
  <si>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</si>
  <si>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</si>
  <si>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</si>
  <si>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</si>
  <si>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</si>
  <si>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</si>
  <si>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</si>
  <si>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</si>
  <si>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</si>
  <si>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</si>
  <si>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</si>
  <si>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</si>
  <si>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</si>
  <si>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</si>
  <si>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</si>
  <si>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</si>
  <si>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</si>
  <si>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</si>
  <si>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</si>
  <si>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</si>
  <si>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</si>
  <si>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</si>
  <si>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</si>
  <si>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</si>
  <si>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</si>
  <si>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</si>
  <si>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</si>
  <si>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</si>
  <si>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</si>
  <si>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</si>
  <si>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</si>
  <si>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</si>
  <si>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</si>
  <si>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</si>
  <si>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</si>
  <si>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</si>
  <si>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</si>
  <si>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</si>
  <si>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</si>
  <si>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</si>
  <si>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</si>
  <si>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</si>
  <si>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</si>
  <si>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</si>
  <si>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</si>
  <si>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</si>
  <si>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</si>
  <si>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</si>
  <si>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</si>
  <si>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</si>
  <si>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</si>
  <si>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</si>
  <si>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</si>
  <si>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</si>
  <si>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</si>
  <si>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</si>
  <si>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</si>
  <si>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</si>
  <si>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</si>
  <si>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</si>
  <si>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</si>
  <si>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</si>
  <si>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</si>
  <si>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</si>
  <si>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</si>
  <si>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</si>
  <si>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</si>
  <si>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</si>
  <si>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</si>
  <si>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</si>
  <si>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</si>
  <si>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</si>
  <si>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</si>
  <si>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</si>
  <si>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</si>
  <si>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</si>
  <si>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</si>
  <si>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</si>
  <si>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</si>
  <si>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</si>
  <si>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</si>
  <si>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</si>
  <si>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</si>
  <si>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</si>
  <si>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</si>
  <si>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</si>
  <si>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</si>
  <si>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</si>
  <si>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</si>
  <si>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</si>
  <si>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</si>
  <si>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</si>
  <si>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</si>
  <si>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</si>
  <si>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</si>
  <si>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</si>
  <si>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</si>
  <si>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</si>
  <si>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</si>
  <si>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</si>
  <si>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</si>
  <si>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</si>
  <si>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</si>
  <si>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</si>
  <si>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</si>
  <si>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</si>
  <si>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</si>
  <si>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</si>
  <si>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</si>
  <si>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</si>
  <si>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</si>
  <si>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</si>
  <si>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</si>
  <si>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</si>
  <si>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</si>
  <si>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</si>
  <si>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</si>
  <si>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</si>
  <si>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</si>
  <si>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</si>
  <si>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</si>
  <si>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</si>
  <si>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</si>
  <si>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</si>
  <si>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</si>
  <si>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</si>
  <si>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</si>
  <si>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</si>
  <si>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</si>
  <si>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</si>
  <si>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</si>
  <si>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</si>
  <si>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</si>
  <si>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</si>
  <si>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</si>
  <si>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</si>
  <si>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</si>
  <si>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</si>
  <si>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</si>
  <si>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</si>
  <si>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</si>
  <si>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</si>
  <si>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</si>
  <si>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</si>
  <si>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</si>
  <si>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</si>
  <si>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</si>
  <si>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</si>
  <si>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</si>
  <si>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</si>
  <si>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</si>
  <si>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</si>
  <si>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</si>
  <si>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</si>
  <si>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</si>
  <si>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</si>
  <si>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</si>
  <si>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</si>
  <si>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</si>
  <si>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</si>
  <si>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</si>
  <si>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</si>
  <si>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</si>
  <si>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</si>
  <si>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</si>
  <si>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</si>
  <si>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</si>
  <si>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</si>
  <si>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</si>
  <si>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</si>
  <si>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</si>
  <si>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</si>
  <si>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</si>
  <si>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</si>
  <si>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</si>
  <si>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</si>
  <si>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</si>
  <si>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</si>
  <si>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</si>
  <si>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</si>
  <si>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</si>
  <si>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</si>
  <si>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</si>
  <si>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</si>
  <si>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</si>
  <si>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</si>
  <si>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</si>
  <si>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</si>
  <si>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</si>
  <si>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</si>
  <si>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</si>
  <si>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</si>
  <si>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</si>
  <si>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</si>
  <si>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</si>
  <si>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</si>
  <si>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</si>
  <si>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</si>
  <si>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</si>
  <si>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</si>
  <si>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</si>
  <si>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</si>
  <si>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</si>
  <si>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</si>
  <si>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</si>
  <si>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</si>
  <si>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</si>
  <si>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</si>
  <si>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</si>
  <si>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</si>
  <si>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</si>
  <si>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</si>
  <si>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</si>
  <si>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</si>
  <si>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</si>
  <si>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</si>
  <si>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</si>
  <si>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</si>
  <si>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</si>
  <si>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</si>
  <si>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</si>
  <si>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</si>
  <si>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</si>
  <si>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</si>
  <si>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</si>
  <si>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</si>
  <si>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</si>
  <si>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</si>
  <si>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</si>
  <si>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</si>
  <si>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</si>
  <si>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</si>
  <si>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</si>
  <si>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</si>
  <si>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</si>
  <si>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</si>
  <si>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</si>
  <si>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</si>
  <si>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</si>
  <si>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</si>
  <si>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</si>
  <si>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</si>
  <si>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</si>
  <si>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</si>
  <si>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</si>
  <si>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</si>
  <si>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</si>
  <si>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</si>
  <si>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</si>
  <si>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</si>
  <si>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</si>
  <si>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</si>
  <si>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</si>
  <si>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</si>
  <si>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</si>
  <si>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</si>
  <si>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</si>
  <si>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</si>
  <si>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</si>
  <si>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</si>
  <si>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</si>
  <si>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</si>
  <si>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</si>
  <si>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</si>
  <si>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</si>
  <si>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</si>
  <si>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</si>
  <si>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</si>
  <si>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</si>
  <si>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</si>
  <si>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</si>
  <si>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</si>
  <si>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</si>
  <si>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</si>
  <si>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</si>
  <si>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</si>
  <si>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</si>
  <si>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</si>
  <si>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</si>
  <si>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</si>
  <si>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</si>
  <si>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</si>
  <si>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</si>
  <si>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</si>
  <si>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</si>
  <si>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</si>
  <si>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</si>
  <si>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</si>
  <si>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</si>
  <si>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</si>
  <si>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</si>
  <si>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</si>
  <si>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</si>
  <si>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</si>
  <si>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</si>
  <si>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</si>
  <si>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</si>
  <si>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</si>
  <si>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</si>
  <si>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</si>
  <si>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</si>
  <si>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</si>
  <si>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</si>
  <si>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</si>
  <si>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</si>
  <si>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</si>
  <si>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</si>
  <si>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</si>
  <si>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</si>
  <si>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</si>
  <si>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</si>
  <si>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</si>
  <si>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</si>
  <si>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</si>
  <si>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</si>
  <si>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</si>
  <si>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</si>
  <si>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</si>
  <si>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</si>
  <si>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</si>
  <si>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</si>
  <si>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</si>
  <si>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</si>
  <si>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</si>
  <si>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</si>
  <si>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</si>
  <si>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</si>
  <si>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</si>
  <si>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</si>
  <si>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</si>
  <si>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</si>
  <si>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</si>
  <si>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</si>
  <si>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</si>
  <si>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</si>
  <si>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</si>
  <si>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</si>
  <si>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</si>
  <si>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</si>
  <si>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</si>
  <si>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</si>
  <si>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</si>
  <si>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</si>
  <si>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</si>
  <si>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</si>
  <si>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</si>
  <si>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</si>
  <si>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</si>
  <si>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</si>
  <si>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</si>
  <si>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</si>
  <si>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</si>
  <si>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</si>
  <si>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</si>
  <si>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</si>
  <si>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</si>
  <si>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</si>
  <si>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</si>
  <si>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</si>
  <si>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</si>
  <si>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</si>
  <si>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</si>
  <si>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</si>
  <si>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</si>
  <si>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</si>
  <si>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</si>
  <si>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</si>
  <si>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</si>
  <si>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</si>
  <si>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</si>
  <si>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</si>
  <si>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</si>
  <si>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</si>
  <si>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</si>
  <si>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</si>
  <si>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</si>
  <si>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</si>
  <si>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</si>
  <si>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</si>
  <si>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</si>
  <si>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</si>
  <si>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</si>
  <si>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</si>
  <si>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</si>
  <si>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</si>
  <si>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</si>
  <si>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</si>
  <si>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</si>
  <si>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</si>
  <si>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</si>
  <si>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</si>
  <si>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</si>
  <si>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</si>
  <si>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</si>
  <si>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</si>
  <si>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</si>
  <si>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</si>
  <si>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</si>
  <si>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</si>
  <si>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</si>
  <si>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</si>
  <si>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</si>
  <si>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</si>
  <si>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</si>
  <si>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</si>
  <si>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</si>
  <si>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</si>
  <si>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</si>
  <si>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</si>
  <si>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</si>
  <si>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</si>
  <si>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</si>
  <si>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</si>
  <si>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</si>
  <si>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</si>
  <si>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</si>
  <si>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</si>
  <si>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</si>
  <si>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</si>
  <si>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</si>
  <si>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</si>
  <si>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</si>
  <si>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</si>
  <si>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</si>
  <si>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</si>
  <si>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</si>
  <si>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</si>
  <si>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</si>
  <si>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</si>
  <si>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</si>
  <si>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</si>
  <si>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</si>
  <si>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</si>
  <si>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</si>
  <si>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</si>
  <si>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</si>
  <si>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</si>
  <si>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</si>
  <si>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</si>
  <si>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</si>
  <si>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</si>
  <si>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</si>
  <si>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</si>
  <si>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</si>
  <si>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</si>
  <si>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</si>
  <si>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</si>
  <si>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</si>
  <si>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</si>
  <si>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</si>
  <si>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</si>
  <si>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</si>
  <si>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</si>
  <si>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</si>
  <si>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</si>
  <si>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</si>
  <si>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</si>
  <si>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</si>
  <si>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</si>
  <si>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</si>
  <si>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</si>
  <si>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</si>
  <si>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</si>
  <si>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</si>
  <si>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</si>
  <si>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</si>
  <si>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</si>
  <si>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</si>
  <si>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</si>
  <si>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</si>
  <si>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</si>
  <si>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</si>
  <si>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</si>
  <si>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</si>
  <si>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</si>
  <si>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</si>
  <si>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</si>
  <si>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</si>
  <si>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</si>
  <si>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</si>
  <si>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</si>
  <si>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</si>
  <si>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</si>
  <si>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</si>
  <si>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</si>
  <si>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</si>
  <si>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</si>
  <si>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</si>
  <si>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</si>
  <si>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</si>
  <si>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</si>
  <si>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</si>
  <si>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</si>
  <si>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</si>
  <si>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</si>
  <si>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</si>
  <si>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</si>
  <si>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</si>
  <si>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</si>
  <si>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</si>
  <si>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</si>
  <si>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</si>
  <si>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</si>
  <si>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</si>
  <si>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</si>
  <si>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</si>
  <si>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</si>
  <si>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</si>
  <si>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</si>
  <si>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</si>
  <si>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</si>
  <si>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</si>
  <si>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</si>
  <si>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</si>
  <si>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</si>
  <si>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</si>
  <si>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</si>
  <si>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</si>
  <si>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</si>
  <si>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</si>
  <si>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</si>
  <si>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</si>
  <si>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</si>
  <si>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</si>
  <si>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</si>
  <si>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</si>
  <si>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</si>
  <si>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</si>
  <si>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</si>
  <si>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</si>
  <si>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</si>
  <si>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</si>
  <si>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</si>
  <si>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</si>
  <si>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</si>
  <si>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</si>
  <si>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</si>
  <si>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</si>
  <si>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</si>
  <si>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</si>
  <si>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</si>
  <si>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</si>
  <si>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</si>
  <si>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</si>
  <si>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</si>
  <si>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</si>
  <si>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</si>
  <si>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</si>
  <si>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</si>
  <si>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</si>
  <si>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</si>
  <si>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</si>
  <si>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</si>
  <si>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</si>
  <si>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</si>
  <si>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</si>
  <si>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</si>
  <si>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</si>
  <si>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</si>
  <si>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</si>
  <si>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</si>
  <si>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</si>
  <si>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</si>
  <si>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</si>
  <si>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</si>
  <si>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</si>
  <si>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</si>
  <si>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</si>
  <si>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</si>
  <si>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</si>
  <si>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</si>
  <si>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</si>
  <si>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</si>
  <si>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</si>
  <si>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</si>
  <si>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</si>
  <si>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</si>
  <si>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</si>
  <si>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</si>
  <si>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</si>
  <si>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</si>
  <si>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</si>
  <si>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</si>
  <si>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</si>
  <si>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</si>
  <si>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</si>
  <si>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</si>
  <si>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</si>
  <si>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</si>
  <si>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</si>
  <si>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</si>
  <si>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</si>
  <si>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</si>
  <si>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</si>
  <si>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</si>
  <si>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</si>
  <si>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</si>
  <si>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</si>
  <si>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</si>
  <si>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</si>
  <si>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</si>
  <si>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</si>
  <si>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</si>
  <si>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</si>
  <si>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</si>
  <si>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</si>
  <si>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</si>
  <si>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</si>
  <si>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</si>
  <si>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</si>
  <si>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</si>
  <si>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</si>
  <si>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</si>
  <si>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</si>
  <si>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</si>
  <si>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</si>
  <si>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</si>
  <si>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</si>
  <si>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</si>
  <si>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</si>
  <si>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</si>
  <si>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</si>
  <si>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</si>
  <si>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</si>
  <si>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</si>
  <si>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</si>
  <si>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</si>
  <si>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</si>
  <si>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</si>
  <si>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</si>
  <si>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</si>
  <si>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</si>
  <si>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</si>
  <si>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</si>
  <si>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</si>
  <si>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</si>
  <si>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</si>
  <si>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</si>
  <si>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</si>
  <si>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</si>
  <si>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</si>
  <si>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</si>
  <si>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</si>
  <si>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</si>
  <si>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</si>
  <si>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</si>
  <si>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</si>
  <si>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</si>
  <si>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</si>
  <si>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</si>
  <si>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</si>
  <si>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</si>
  <si>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</si>
  <si>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</si>
  <si>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</si>
  <si>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</si>
  <si>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</si>
  <si>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</si>
  <si>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</si>
  <si>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</si>
  <si>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</si>
  <si>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</si>
  <si>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</si>
  <si>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</si>
  <si>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</si>
  <si>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</si>
  <si>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</si>
  <si>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</si>
  <si>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</si>
  <si>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</si>
  <si>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</si>
  <si>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</si>
  <si>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</si>
  <si>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</si>
  <si>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</si>
  <si>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</si>
  <si>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</si>
  <si>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</si>
  <si>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</si>
  <si>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</si>
  <si>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</si>
  <si>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</si>
  <si>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</si>
  <si>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</si>
  <si>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</si>
  <si>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</si>
  <si>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</si>
  <si>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</si>
  <si>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</si>
  <si>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</si>
  <si>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</si>
  <si>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</si>
  <si>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</si>
  <si>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</si>
  <si>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</si>
  <si>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</si>
  <si>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</si>
  <si>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</si>
  <si>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</si>
  <si>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</si>
  <si>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</si>
  <si>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</si>
  <si>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</si>
  <si>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</si>
  <si>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</si>
  <si>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</si>
  <si>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</si>
  <si>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</si>
  <si>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</si>
  <si>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</si>
  <si>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</si>
  <si>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</si>
  <si>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</si>
  <si>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</si>
  <si>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</si>
  <si>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</si>
  <si>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</si>
  <si>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</si>
  <si>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</si>
  <si>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</si>
  <si>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</si>
  <si>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</si>
  <si>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</si>
  <si>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</si>
  <si>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</si>
  <si>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</si>
  <si>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</si>
  <si>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</si>
  <si>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</si>
  <si>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</si>
  <si>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</si>
  <si>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</si>
  <si>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</si>
  <si>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</si>
  <si>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</si>
  <si>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</si>
  <si>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</si>
  <si>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</si>
  <si>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</si>
  <si>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</si>
  <si>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</si>
  <si>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</si>
  <si>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</si>
  <si>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</si>
  <si>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</si>
  <si>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</si>
  <si>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</si>
  <si>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</si>
  <si>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</si>
  <si>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</si>
  <si>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</si>
  <si>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</si>
  <si>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</si>
  <si>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</si>
  <si>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</si>
  <si>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</si>
  <si>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</si>
  <si>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</si>
  <si>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</si>
  <si>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</si>
  <si>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</si>
  <si>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</si>
  <si>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</si>
  <si>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</si>
  <si>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</si>
  <si>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</si>
  <si>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</si>
  <si>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</si>
  <si>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</si>
  <si>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</si>
  <si>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</si>
  <si>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</si>
  <si>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</si>
  <si>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</si>
  <si>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</si>
  <si>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</si>
  <si>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</si>
  <si>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</si>
  <si>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</si>
  <si>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</si>
  <si>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</si>
  <si>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</si>
  <si>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</si>
  <si>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</si>
  <si>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</si>
  <si>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</si>
  <si>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</si>
  <si>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</si>
  <si>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</si>
  <si>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</si>
  <si>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</si>
  <si>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</si>
  <si>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</si>
  <si>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</si>
  <si>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</si>
  <si>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</si>
  <si>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</si>
  <si>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</si>
  <si>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</si>
  <si>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</si>
  <si>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</si>
  <si>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</si>
  <si>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</si>
  <si>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</si>
  <si>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</si>
  <si>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</si>
  <si>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</si>
  <si>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</si>
  <si>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</si>
  <si>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</si>
  <si>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</si>
  <si>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</si>
  <si>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</si>
  <si>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</si>
  <si>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</si>
  <si>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</si>
  <si>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</si>
  <si>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</si>
  <si>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</si>
  <si>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</si>
  <si>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</si>
  <si>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</si>
  <si>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</si>
  <si>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</si>
  <si>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</si>
  <si>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</si>
  <si>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</si>
  <si>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</si>
  <si>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</si>
  <si>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</si>
  <si>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</si>
  <si>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</si>
  <si>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</si>
  <si>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</si>
  <si>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</si>
  <si>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</si>
  <si>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</si>
  <si>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</si>
  <si>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</si>
  <si>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</si>
  <si>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</si>
  <si>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</si>
  <si>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</si>
  <si>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</si>
  <si>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</si>
  <si>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</si>
  <si>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</si>
  <si>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</si>
  <si>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</si>
  <si>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</si>
  <si>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</si>
  <si>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</si>
  <si>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</si>
  <si>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</si>
  <si>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</si>
  <si>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</si>
  <si>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</si>
  <si>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</si>
  <si>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</si>
  <si>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</si>
  <si>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</si>
  <si>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</si>
  <si>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</si>
  <si>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</si>
  <si>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</si>
  <si>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</si>
  <si>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</si>
  <si>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</si>
  <si>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</si>
  <si>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</si>
  <si>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</si>
  <si>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</si>
  <si>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</si>
  <si>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</si>
  <si>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</si>
  <si>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</si>
  <si>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</si>
  <si>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</si>
  <si>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</si>
  <si>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</si>
  <si>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</si>
  <si>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</si>
  <si>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</si>
  <si>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</si>
  <si>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</si>
  <si>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</si>
  <si>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</si>
  <si>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</si>
  <si>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</si>
  <si>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</si>
  <si>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</si>
  <si>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</si>
  <si>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</si>
  <si>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</si>
  <si>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</si>
  <si>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</si>
  <si>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</si>
  <si>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</si>
  <si>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</si>
  <si>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</si>
  <si>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</si>
  <si>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</si>
  <si>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</si>
  <si>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</si>
  <si>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</si>
  <si>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</si>
  <si>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</si>
  <si>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</si>
  <si>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</si>
  <si>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</si>
  <si>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</si>
  <si>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</si>
  <si>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</si>
  <si>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</si>
  <si>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</si>
  <si>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</si>
  <si>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</si>
  <si>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</si>
  <si>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</si>
  <si>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</si>
  <si>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</si>
  <si>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</si>
  <si>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</si>
  <si>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</si>
  <si>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</si>
  <si>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</si>
  <si>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</si>
  <si>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</si>
  <si>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</si>
  <si>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</si>
  <si>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</si>
  <si>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</si>
  <si>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</si>
  <si>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</si>
  <si>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</si>
  <si>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</si>
  <si>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</si>
  <si>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</si>
  <si>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</si>
  <si>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</si>
  <si>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</si>
  <si>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</si>
  <si>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</si>
  <si>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</si>
  <si>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</si>
  <si>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</si>
  <si>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</si>
  <si>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</si>
  <si>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</si>
  <si>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</si>
  <si>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</si>
  <si>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</si>
  <si>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</si>
  <si>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</si>
  <si>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</si>
  <si>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</si>
  <si>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</si>
  <si>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</si>
  <si>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</si>
  <si>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</si>
  <si>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</si>
  <si>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</si>
  <si>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</si>
  <si>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</si>
  <si>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</si>
  <si>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</si>
  <si>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</si>
  <si>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</si>
  <si>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</si>
  <si>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</si>
  <si>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</si>
  <si>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</si>
  <si>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</si>
  <si>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</si>
  <si>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</si>
  <si>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</si>
  <si>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</si>
  <si>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</si>
  <si>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</si>
  <si>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</si>
  <si>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</si>
  <si>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</si>
  <si>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</si>
  <si>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</si>
  <si>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</si>
  <si>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</si>
  <si>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</si>
  <si>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</si>
  <si>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</si>
  <si>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</si>
  <si>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</si>
  <si>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</si>
  <si>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</si>
  <si>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</si>
  <si>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</si>
  <si>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</si>
  <si>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</si>
  <si>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</si>
  <si>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</si>
  <si>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</si>
  <si>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</si>
  <si>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</si>
  <si>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</si>
  <si>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</si>
  <si>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</si>
  <si>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</si>
  <si>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</si>
  <si>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</si>
  <si>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</si>
  <si>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</si>
  <si>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</si>
  <si>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</si>
  <si>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</si>
  <si>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</si>
  <si>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</si>
  <si>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</si>
  <si>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</si>
  <si>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</si>
  <si>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</si>
  <si>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</si>
  <si>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</si>
  <si>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</si>
  <si>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</si>
  <si>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</si>
  <si>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</si>
  <si>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</si>
  <si>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</si>
  <si>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</si>
  <si>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</si>
  <si>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</si>
  <si>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</si>
  <si>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</si>
  <si>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</si>
  <si>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</si>
  <si>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</si>
  <si>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</si>
  <si>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</si>
  <si>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</si>
  <si>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</si>
  <si>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</si>
  <si>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</si>
  <si>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</si>
  <si>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</si>
  <si>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</si>
  <si>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</si>
  <si>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</si>
  <si>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</si>
  <si>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</si>
  <si>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</si>
  <si>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</si>
  <si>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</si>
  <si>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</si>
  <si>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</si>
  <si>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</si>
  <si>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</si>
  <si>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</si>
  <si>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</si>
  <si>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</si>
  <si>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</si>
  <si>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</si>
  <si>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</si>
  <si>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</si>
  <si>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</si>
  <si>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</si>
  <si>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</si>
  <si>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</si>
  <si>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</si>
  <si>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</si>
  <si>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</si>
  <si>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</si>
  <si>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</si>
  <si>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</si>
  <si>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</si>
  <si>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</si>
  <si>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</si>
  <si>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</si>
  <si>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</si>
  <si>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</si>
  <si>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</si>
  <si>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</si>
  <si>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</si>
  <si>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</si>
  <si>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</si>
  <si>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</si>
  <si>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</si>
  <si>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</si>
  <si>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</si>
  <si>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</si>
  <si>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</si>
  <si>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</si>
  <si>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</si>
  <si>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</si>
  <si>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</si>
  <si>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</si>
  <si>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</si>
  <si>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</si>
  <si>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</si>
  <si>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</si>
  <si>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</si>
  <si>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</si>
  <si>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</si>
  <si>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</si>
  <si>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</si>
  <si>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</si>
  <si>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</si>
  <si>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</si>
  <si>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</si>
  <si>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</si>
  <si>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</si>
  <si>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</si>
  <si>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</si>
  <si>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</si>
  <si>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</si>
  <si>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</si>
  <si>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</si>
  <si>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</si>
  <si>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</si>
  <si>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</si>
  <si>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</si>
  <si>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</si>
  <si>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</si>
  <si>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</si>
  <si>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</si>
  <si>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</si>
  <si>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</si>
  <si>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</si>
  <si>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</si>
  <si>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</si>
  <si>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</si>
  <si>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</si>
  <si>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</si>
  <si>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</si>
  <si>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</si>
  <si>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</si>
  <si>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</si>
  <si>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</si>
  <si>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</si>
  <si>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</si>
  <si>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</si>
  <si>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</si>
  <si>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</si>
  <si>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</si>
  <si>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</si>
  <si>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</si>
  <si>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</si>
  <si>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</si>
  <si>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</si>
  <si>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</si>
  <si>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</si>
  <si>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</si>
  <si>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</si>
  <si>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</si>
  <si>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</si>
  <si>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</si>
  <si>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</si>
  <si>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</si>
  <si>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</si>
  <si>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</si>
  <si>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</si>
  <si>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</si>
  <si>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</si>
  <si>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</si>
  <si>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</si>
  <si>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</si>
  <si>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</si>
  <si>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</si>
  <si>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</si>
  <si>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</si>
  <si>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</si>
  <si>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</si>
  <si>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</si>
  <si>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</si>
  <si>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</si>
  <si>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</si>
  <si>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</si>
  <si>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</si>
  <si>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</si>
  <si>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</si>
  <si>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</si>
  <si>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</si>
  <si>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</si>
  <si>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</si>
  <si>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</si>
  <si>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</si>
  <si>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</si>
  <si>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</si>
  <si>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</si>
  <si>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</si>
  <si>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</si>
  <si>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</si>
  <si>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</si>
  <si>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</si>
  <si>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</si>
  <si>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</si>
  <si>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</si>
  <si>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</si>
  <si>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</si>
  <si>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</si>
  <si>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</si>
  <si>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</si>
  <si>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</si>
  <si>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</si>
  <si>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</si>
  <si>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</si>
  <si>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</si>
  <si>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</si>
  <si>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</si>
  <si>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</si>
  <si>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</si>
  <si>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</si>
  <si>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</si>
  <si>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</si>
  <si>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</si>
  <si>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</si>
  <si>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</si>
  <si>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</si>
  <si>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</si>
  <si>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</si>
  <si>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</si>
  <si>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</si>
  <si>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</si>
  <si>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</si>
  <si>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</si>
  <si>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</si>
  <si>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</si>
  <si>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</si>
  <si>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</si>
  <si>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</si>
  <si>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</si>
  <si>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</si>
  <si>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</si>
  <si>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</si>
  <si>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</si>
  <si>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</si>
  <si>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</si>
  <si>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</si>
  <si>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</si>
  <si>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</si>
  <si>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</si>
  <si>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</si>
  <si>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</si>
  <si>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</si>
  <si>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</si>
  <si>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</si>
  <si>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</si>
  <si>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</si>
  <si>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</si>
  <si>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</si>
  <si>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</si>
  <si>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</si>
  <si>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</si>
  <si>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</si>
  <si>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</si>
  <si>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</si>
  <si>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</si>
  <si>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</si>
  <si>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</si>
  <si>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</si>
  <si>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</si>
  <si>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</si>
  <si>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</si>
  <si>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</si>
  <si>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</si>
  <si>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</si>
  <si>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</si>
  <si>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</si>
  <si>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</si>
  <si>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</si>
  <si>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</si>
  <si>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</si>
  <si>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</si>
  <si>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</si>
  <si>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</si>
  <si>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</si>
  <si>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</si>
  <si>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</si>
  <si>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</si>
  <si>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</si>
  <si>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</si>
  <si>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</si>
  <si>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</si>
  <si>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</si>
  <si>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</si>
  <si>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</si>
  <si>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</si>
  <si>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</si>
  <si>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</si>
  <si>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</si>
  <si>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</si>
  <si>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</si>
  <si>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</si>
  <si>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</si>
  <si>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</si>
  <si>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</si>
  <si>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</si>
  <si>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</si>
  <si>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</si>
  <si>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</si>
  <si>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</si>
  <si>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</si>
  <si>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</si>
  <si>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</si>
  <si>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</si>
  <si>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</si>
  <si>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</si>
  <si>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</si>
  <si>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</si>
  <si>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</si>
  <si>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</si>
  <si>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</si>
  <si>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</si>
  <si>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</si>
  <si>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</si>
  <si>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</si>
  <si>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</si>
  <si>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</si>
  <si>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</si>
  <si>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</si>
  <si>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</si>
  <si>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</si>
  <si>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</si>
  <si>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</si>
  <si>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</si>
  <si>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</si>
  <si>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</si>
  <si>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</si>
  <si>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</si>
  <si>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</si>
  <si>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</si>
  <si>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</si>
  <si>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</si>
  <si>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</si>
  <si>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</si>
  <si>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</si>
  <si>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</si>
  <si>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</si>
  <si>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</si>
  <si>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</si>
  <si>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</si>
  <si>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</si>
  <si>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</si>
  <si>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</si>
  <si>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</si>
  <si>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</si>
  <si>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</si>
  <si>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</si>
  <si>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</si>
  <si>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</si>
  <si>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</si>
  <si>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</si>
  <si>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</si>
  <si>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</si>
  <si>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</si>
  <si>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</si>
  <si>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</si>
  <si>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</si>
  <si>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</si>
  <si>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</si>
  <si>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</si>
  <si>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</si>
  <si>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</si>
  <si>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</si>
  <si>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</si>
  <si>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</si>
  <si>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</si>
  <si>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</si>
  <si>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</si>
  <si>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</si>
  <si>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</si>
  <si>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</si>
  <si>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</si>
  <si>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</si>
  <si>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</si>
  <si>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</si>
  <si>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</si>
  <si>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</si>
  <si>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</si>
  <si>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</si>
  <si>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</si>
  <si>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</si>
  <si>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</si>
  <si>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</si>
  <si>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</si>
  <si>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</si>
  <si>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</si>
  <si>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</si>
  <si>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</si>
  <si>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</si>
  <si>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</si>
  <si>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</si>
  <si>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</si>
  <si>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</si>
  <si>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</si>
  <si>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</si>
  <si>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</si>
  <si>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</si>
  <si>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</si>
  <si>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</si>
  <si>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</si>
  <si>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</si>
  <si>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</si>
  <si>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</si>
  <si>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</si>
  <si>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</si>
  <si>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</si>
  <si>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</si>
  <si>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</si>
  <si>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</si>
  <si>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</si>
  <si>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</si>
  <si>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</si>
  <si>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</si>
  <si>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</si>
  <si>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</si>
  <si>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</si>
  <si>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</si>
  <si>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</si>
  <si>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</si>
  <si>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</si>
  <si>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</si>
  <si>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</si>
  <si>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</si>
  <si>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</si>
  <si>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</si>
  <si>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</si>
  <si>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</si>
  <si>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</si>
  <si>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</si>
  <si>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</si>
  <si>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</si>
  <si>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</si>
  <si>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</si>
  <si>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</si>
  <si>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</si>
  <si>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</si>
  <si>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</si>
  <si>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</si>
  <si>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</si>
  <si>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</si>
  <si>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</si>
  <si>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</si>
  <si>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</si>
  <si>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</si>
  <si>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</si>
  <si>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</si>
  <si>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</si>
  <si>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</si>
  <si>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</si>
  <si>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</si>
  <si>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</si>
  <si>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</si>
  <si>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</si>
  <si>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</si>
  <si>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</si>
  <si>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</si>
  <si>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</si>
  <si>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</si>
  <si>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</si>
  <si>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</si>
  <si>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</si>
  <si>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</si>
  <si>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</si>
  <si>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</si>
  <si>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</si>
  <si>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</si>
  <si>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</si>
  <si>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</si>
  <si>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</si>
  <si>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</si>
  <si>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</si>
  <si>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</si>
  <si>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</si>
  <si>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</si>
  <si>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</si>
  <si>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</si>
  <si>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</si>
  <si>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</si>
  <si>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</si>
  <si>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</si>
  <si>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</si>
  <si>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</si>
  <si>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</si>
  <si>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</si>
  <si>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</si>
  <si>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</si>
  <si>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</si>
  <si>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</si>
  <si>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</si>
  <si>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</si>
  <si>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</si>
  <si>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</si>
  <si>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</si>
  <si>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</si>
  <si>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</si>
  <si>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</si>
  <si>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</si>
  <si>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</si>
  <si>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</si>
  <si>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</si>
  <si>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</si>
  <si>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</si>
  <si>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</si>
  <si>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</si>
  <si>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</si>
  <si>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</si>
  <si>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</si>
  <si>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</si>
  <si>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</si>
  <si>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</si>
  <si>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</si>
  <si>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</si>
  <si>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</si>
  <si>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</si>
  <si>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</si>
  <si>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</si>
  <si>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</si>
  <si>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</si>
  <si>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</si>
  <si>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</si>
  <si>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</si>
  <si>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</si>
  <si>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</si>
  <si>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</si>
  <si>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</si>
  <si>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</si>
  <si>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</si>
  <si>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</si>
  <si>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</si>
  <si>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</si>
  <si>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</si>
  <si>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</si>
  <si>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</si>
  <si>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</si>
  <si>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</si>
  <si>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</si>
  <si>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</si>
  <si>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</si>
  <si>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</si>
  <si>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</si>
  <si>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</si>
  <si>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</si>
  <si>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</si>
  <si>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</si>
  <si>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</si>
  <si>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</si>
  <si>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</si>
  <si>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</si>
  <si>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</si>
  <si>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</si>
  <si>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</si>
  <si>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</si>
  <si>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</si>
  <si>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</si>
  <si>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</si>
  <si>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</si>
  <si>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</si>
  <si>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</si>
  <si>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</si>
  <si>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</si>
  <si>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</si>
  <si>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</si>
  <si>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</si>
  <si>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</si>
  <si>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</si>
  <si>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</si>
  <si>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</si>
  <si>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</si>
  <si>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</si>
  <si>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</si>
  <si>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</si>
  <si>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</si>
  <si>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</si>
  <si>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</si>
  <si>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</si>
  <si>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</si>
  <si>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</si>
  <si>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</si>
  <si>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</si>
  <si>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</si>
  <si>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</si>
  <si>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</si>
  <si>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</si>
  <si>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</si>
  <si>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</si>
  <si>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</si>
  <si>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</si>
  <si>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</si>
  <si>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</si>
  <si>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</si>
  <si>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</si>
  <si>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</si>
  <si>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</si>
  <si>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</si>
  <si>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</si>
  <si>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</si>
  <si>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</si>
  <si>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</si>
  <si>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</si>
  <si>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</si>
  <si>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</si>
  <si>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</si>
  <si>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</si>
  <si>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</si>
  <si>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</si>
  <si>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</si>
  <si>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</si>
  <si>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</si>
  <si>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</si>
  <si>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</si>
  <si>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</si>
  <si>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</si>
  <si>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</si>
  <si>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</si>
  <si>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</si>
  <si>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</si>
  <si>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</si>
  <si>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</si>
  <si>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</si>
  <si>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</si>
  <si>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</si>
  <si>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</si>
  <si>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</si>
  <si>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</si>
  <si>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</si>
  <si>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</si>
  <si>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</si>
  <si>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</si>
  <si>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</si>
  <si>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</si>
  <si>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</si>
  <si>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</si>
  <si>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</si>
  <si>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</si>
  <si>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</si>
  <si>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</si>
  <si>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</si>
  <si>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</si>
  <si>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</si>
  <si>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</si>
  <si>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</si>
  <si>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</si>
  <si>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</si>
  <si>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</si>
  <si>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</si>
  <si>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</si>
  <si>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</si>
  <si>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</si>
  <si>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</si>
  <si>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</si>
  <si>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</si>
  <si>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</si>
  <si>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</si>
  <si>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</si>
  <si>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</si>
  <si>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</si>
  <si>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</si>
  <si>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</si>
  <si>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</si>
  <si>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</si>
  <si>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</si>
  <si>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</si>
  <si>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</si>
  <si>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</si>
  <si>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</si>
  <si>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</si>
  <si>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</si>
  <si>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</si>
  <si>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</si>
  <si>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</si>
  <si>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</si>
  <si>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</si>
  <si>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</si>
  <si>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</si>
  <si>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</si>
  <si>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</si>
  <si>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</si>
  <si>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</si>
  <si>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</si>
  <si>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</si>
  <si>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</si>
  <si>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</si>
  <si>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</si>
  <si>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</si>
  <si>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</si>
  <si>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</si>
  <si>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</si>
  <si>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</si>
  <si>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</si>
  <si>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</si>
  <si>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</si>
  <si>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</si>
  <si>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</si>
  <si>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</si>
  <si>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</si>
  <si>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</si>
  <si>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</si>
  <si>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</si>
  <si>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</si>
  <si>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</si>
  <si>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</si>
  <si>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</si>
  <si>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</si>
  <si>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</si>
  <si>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</si>
  <si>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</si>
  <si>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</si>
  <si>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</si>
  <si>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</si>
  <si>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</si>
  <si>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</si>
  <si>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</si>
  <si>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</si>
  <si>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</si>
  <si>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</si>
  <si>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</si>
  <si>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</si>
  <si>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</si>
  <si>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</si>
  <si>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</si>
  <si>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</si>
  <si>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</si>
  <si>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</si>
  <si>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</si>
  <si>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</si>
  <si>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</si>
  <si>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</si>
  <si>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</si>
  <si>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</si>
  <si>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</si>
  <si>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</si>
  <si>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</si>
  <si>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</si>
  <si>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</si>
  <si>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</si>
  <si>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</si>
  <si>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</si>
  <si>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</si>
  <si>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</si>
  <si>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</si>
  <si>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</si>
  <si>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</si>
  <si>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</si>
  <si>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</si>
  <si>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</si>
  <si>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</si>
  <si>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</si>
  <si>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</si>
  <si>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</si>
  <si>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</si>
  <si>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</si>
  <si>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</si>
  <si>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</si>
  <si>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</si>
  <si>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</si>
  <si>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</si>
  <si>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</si>
  <si>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</si>
  <si>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</si>
  <si>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</si>
  <si>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</si>
  <si>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</si>
  <si>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</si>
  <si>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</si>
  <si>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</si>
  <si>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</si>
  <si>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</si>
  <si>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</si>
  <si>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</si>
  <si>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</si>
  <si>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</si>
  <si>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</si>
  <si>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</si>
  <si>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</si>
  <si>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</si>
  <si>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</si>
  <si>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</si>
  <si>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</si>
  <si>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</si>
  <si>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</si>
  <si>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</si>
  <si>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</si>
  <si>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</si>
  <si>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</si>
  <si>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</si>
  <si>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</si>
  <si>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</si>
  <si>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</si>
  <si>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</si>
  <si>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</si>
  <si>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</si>
  <si>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</si>
  <si>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</si>
  <si>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</si>
  <si>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</si>
  <si>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</si>
  <si>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</si>
  <si>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</si>
  <si>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</si>
  <si>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</si>
  <si>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</si>
  <si>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</si>
  <si>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</si>
  <si>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</si>
  <si>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</si>
  <si>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</si>
  <si>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</si>
  <si>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</si>
  <si>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</si>
  <si>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</si>
  <si>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</si>
  <si>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</si>
  <si>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</si>
  <si>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</si>
  <si>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</si>
  <si>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</si>
  <si>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</si>
  <si>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</si>
  <si>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</si>
  <si>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</si>
  <si>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</si>
  <si>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</si>
  <si>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</si>
  <si>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</si>
  <si>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</si>
  <si>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</si>
  <si>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</si>
  <si>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</si>
  <si>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</si>
  <si>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</si>
  <si>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</si>
  <si>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</si>
  <si>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</si>
  <si>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</si>
  <si>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</si>
  <si>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</si>
  <si>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</si>
  <si>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</si>
  <si>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</si>
  <si>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</si>
  <si>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</si>
  <si>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</si>
  <si>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</si>
  <si>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</si>
  <si>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</si>
  <si>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</si>
  <si>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</si>
  <si>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</si>
  <si>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</si>
  <si>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</si>
  <si>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</si>
  <si>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</si>
  <si>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</si>
  <si>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</si>
  <si>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</si>
  <si>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</si>
  <si>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</si>
  <si>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</si>
  <si>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</si>
  <si>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</si>
  <si>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</si>
  <si>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</si>
  <si>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</si>
  <si>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</si>
  <si>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</si>
  <si>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</si>
  <si>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</si>
  <si>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</si>
  <si>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</si>
  <si>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</si>
  <si>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</si>
  <si>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</si>
  <si>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</si>
  <si>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</si>
  <si>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</si>
  <si>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</si>
  <si>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</si>
  <si>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</si>
  <si>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</si>
  <si>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</si>
  <si>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</si>
  <si>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</si>
  <si>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</si>
  <si>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</si>
  <si>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</si>
  <si>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</si>
  <si>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</si>
  <si>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</si>
  <si>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</si>
  <si>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</si>
  <si>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</si>
  <si>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</si>
  <si>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</si>
  <si>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</si>
  <si>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</si>
  <si>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</si>
  <si>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</si>
  <si>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</si>
  <si>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</si>
  <si>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</si>
  <si>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</si>
  <si>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</si>
  <si>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</si>
  <si>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</si>
  <si>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</si>
  <si>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</si>
  <si>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</si>
  <si>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</si>
  <si>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</si>
  <si>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</si>
  <si>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</si>
  <si>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</si>
  <si>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</si>
  <si>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</si>
  <si>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</si>
  <si>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</si>
  <si>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</si>
  <si>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</si>
  <si>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</si>
  <si>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</si>
  <si>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</si>
  <si>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</si>
  <si>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</si>
  <si>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</si>
  <si>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</si>
  <si>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</si>
  <si>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</si>
  <si>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</si>
  <si>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</si>
  <si>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</si>
  <si>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</si>
  <si>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</si>
  <si>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</si>
  <si>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</si>
  <si>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</si>
  <si>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</si>
  <si>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</si>
  <si>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</si>
  <si>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</si>
  <si>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</si>
  <si>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</si>
  <si>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</si>
  <si>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</si>
  <si>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</si>
  <si>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</si>
  <si>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</si>
  <si>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</si>
  <si>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</si>
  <si>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</si>
  <si>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</si>
  <si>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</si>
  <si>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</si>
  <si>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</si>
  <si>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</si>
  <si>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</si>
  <si>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</si>
  <si>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</si>
  <si>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</si>
  <si>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</si>
  <si>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</si>
  <si>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</si>
  <si>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</si>
  <si>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</si>
  <si>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</si>
  <si>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</si>
  <si>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</si>
  <si>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</si>
  <si>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</si>
  <si>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</si>
  <si>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</si>
  <si>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</si>
  <si>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</si>
  <si>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</si>
  <si>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</si>
  <si>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</si>
  <si>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</si>
  <si>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</si>
  <si>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</si>
  <si>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</si>
  <si>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</si>
  <si>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</si>
  <si>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</si>
  <si>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</si>
  <si>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</si>
  <si>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</si>
  <si>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</si>
  <si>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</si>
  <si>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</si>
  <si>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</si>
  <si>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</si>
  <si>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</si>
  <si>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</si>
  <si>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</si>
  <si>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</si>
  <si>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</si>
  <si>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</si>
  <si>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</si>
  <si>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</si>
  <si>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</si>
  <si>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</si>
  <si>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</si>
  <si>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</si>
  <si>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</si>
  <si>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</si>
  <si>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</si>
  <si>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</si>
  <si>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</si>
  <si>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</si>
  <si>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</si>
  <si>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</si>
  <si>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</si>
  <si>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</si>
  <si>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</si>
  <si>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</si>
  <si>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</si>
  <si>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</si>
  <si>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</si>
  <si>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</si>
  <si>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</si>
  <si>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</si>
  <si>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</si>
  <si>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</si>
  <si>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</si>
  <si>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</si>
  <si>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</si>
  <si>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</si>
  <si>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</si>
  <si>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</si>
  <si>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</si>
  <si>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</si>
  <si>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</si>
  <si>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</si>
  <si>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</si>
  <si>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</si>
  <si>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</si>
  <si>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</si>
  <si>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</si>
  <si>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</si>
  <si>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</si>
  <si>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</si>
  <si>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</si>
  <si>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</si>
  <si>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</si>
  <si>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</si>
  <si>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</si>
  <si>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</si>
  <si>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</si>
  <si>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</si>
  <si>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</si>
  <si>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</si>
  <si>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</si>
  <si>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</si>
  <si>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</si>
  <si>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</si>
  <si>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</si>
  <si>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</si>
  <si>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</si>
  <si>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</si>
  <si>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</si>
  <si>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</si>
  <si>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</si>
  <si>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</si>
  <si>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</si>
  <si>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</si>
  <si>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</si>
  <si>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</si>
  <si>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</si>
  <si>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</si>
  <si>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</si>
  <si>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</si>
  <si>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</si>
  <si>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</si>
  <si>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</si>
  <si>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</si>
  <si>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</si>
  <si>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</si>
  <si>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</si>
  <si>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</si>
  <si>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</si>
  <si>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</si>
  <si>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</si>
  <si>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</si>
  <si>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</si>
  <si>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</si>
  <si>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</si>
  <si>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</si>
  <si>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</si>
  <si>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</si>
  <si>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</si>
  <si>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</si>
  <si>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</si>
  <si>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</si>
  <si>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</si>
  <si>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</si>
  <si>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</si>
  <si>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</si>
  <si>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</si>
  <si>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</si>
  <si>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</si>
  <si>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</si>
  <si>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</si>
  <si>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</si>
  <si>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</si>
  <si>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</si>
  <si>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</si>
  <si>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</si>
  <si>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</si>
  <si>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</si>
  <si>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</si>
  <si>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</si>
  <si>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</si>
  <si>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</si>
  <si>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</si>
  <si>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</si>
  <si>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</si>
  <si>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</si>
  <si>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</si>
  <si>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</si>
  <si>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</si>
  <si>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</si>
  <si>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</si>
  <si>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</si>
  <si>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</si>
  <si>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</si>
  <si>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</si>
  <si>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</si>
  <si>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</si>
  <si>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</si>
  <si>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</si>
  <si>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</si>
  <si>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</si>
  <si>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</si>
  <si>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</si>
  <si>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</si>
  <si>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</si>
  <si>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</si>
  <si>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</si>
  <si>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</si>
  <si>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</si>
  <si>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</si>
  <si>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</si>
  <si>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</si>
  <si>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</si>
  <si>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</si>
  <si>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</si>
  <si>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</si>
  <si>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</si>
  <si>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</si>
  <si>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</si>
  <si>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</si>
  <si>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</si>
  <si>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</si>
  <si>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</si>
  <si>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</si>
  <si>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</si>
  <si>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</si>
  <si>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</si>
  <si>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</si>
  <si>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</si>
  <si>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</si>
  <si>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</si>
  <si>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</si>
  <si>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</si>
  <si>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</si>
  <si>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</si>
  <si>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</si>
  <si>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</si>
  <si>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</si>
  <si>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</si>
  <si>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</si>
  <si>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</si>
  <si>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</si>
  <si>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</si>
  <si>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</si>
  <si>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</si>
  <si>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</si>
  <si>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</si>
  <si>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</si>
  <si>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</si>
  <si>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</si>
  <si>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</si>
  <si>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</si>
  <si>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</si>
  <si>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</si>
  <si>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</si>
  <si>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</si>
  <si>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</si>
  <si>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</si>
  <si>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</si>
  <si>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</si>
  <si>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</si>
  <si>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</si>
  <si>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</si>
  <si>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</si>
  <si>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</si>
  <si>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</si>
  <si>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</si>
  <si>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</si>
  <si>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</si>
  <si>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</si>
  <si>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</si>
  <si>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</si>
  <si>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</si>
  <si>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</si>
  <si>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</si>
  <si>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</si>
  <si>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</si>
  <si>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</si>
  <si>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</si>
  <si>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</si>
  <si>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</si>
  <si>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</si>
  <si>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</si>
  <si>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</si>
  <si>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</si>
  <si>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</si>
  <si>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</si>
  <si>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</si>
  <si>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</si>
  <si>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</si>
  <si>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</si>
  <si>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</si>
  <si>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</si>
  <si>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</si>
  <si>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</si>
  <si>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</si>
  <si>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</si>
  <si>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</si>
  <si>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</si>
  <si>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</si>
  <si>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</si>
  <si>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</si>
  <si>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</si>
  <si>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</si>
  <si>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</si>
  <si>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</si>
  <si>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</si>
  <si>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</si>
  <si>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</si>
  <si>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</si>
  <si>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</si>
  <si>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</si>
  <si>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</si>
  <si>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</si>
  <si>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</si>
  <si>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</si>
  <si>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</si>
  <si>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</si>
  <si>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</si>
  <si>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</si>
  <si>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</si>
  <si>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</si>
  <si>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</si>
  <si>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</si>
  <si>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</si>
  <si>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</si>
  <si>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</si>
  <si>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</si>
  <si>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</si>
  <si>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</si>
  <si>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</si>
  <si>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</si>
  <si>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</si>
  <si>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</si>
  <si>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</si>
  <si>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</si>
  <si>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</si>
  <si>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</si>
  <si>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</si>
  <si>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</si>
  <si>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</si>
  <si>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</si>
  <si>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</si>
  <si>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</si>
  <si>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</si>
  <si>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</si>
  <si>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</si>
  <si>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</si>
  <si>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</si>
  <si>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</si>
  <si>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</si>
  <si>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</si>
  <si>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</si>
  <si>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</si>
  <si>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</si>
  <si>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</si>
  <si>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</si>
  <si>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</si>
  <si>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</si>
  <si>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</si>
  <si>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</si>
  <si>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</si>
  <si>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</si>
  <si>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</si>
  <si>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</si>
  <si>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</si>
  <si>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</si>
  <si>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</si>
  <si>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</si>
  <si>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</si>
  <si>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</si>
  <si>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</si>
  <si>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</si>
  <si>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</si>
  <si>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</si>
  <si>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</si>
  <si>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</si>
  <si>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</si>
  <si>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</si>
  <si>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</si>
  <si>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</si>
  <si>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</si>
  <si>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</si>
  <si>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</si>
  <si>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</si>
  <si>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</si>
  <si>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</si>
  <si>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</si>
  <si>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</si>
  <si>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</si>
  <si>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</si>
  <si>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</si>
  <si>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</si>
  <si>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</si>
  <si>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</si>
  <si>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</si>
  <si>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</si>
  <si>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</si>
  <si>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</si>
  <si>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</si>
  <si>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</si>
  <si>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</si>
  <si>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</si>
  <si>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</si>
  <si>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</si>
  <si>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</si>
  <si>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</si>
  <si>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</si>
  <si>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</si>
  <si>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</si>
  <si>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</si>
  <si>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</si>
  <si>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</si>
  <si>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</si>
  <si>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</si>
  <si>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</si>
  <si>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</si>
  <si>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</si>
  <si>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</si>
  <si>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</si>
  <si>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</si>
  <si>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</si>
  <si>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</si>
  <si>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</si>
  <si>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</si>
  <si>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</si>
  <si>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</si>
  <si>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</si>
  <si>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</si>
  <si>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</si>
  <si>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</si>
  <si>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</si>
  <si>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</si>
  <si>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</si>
  <si>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</si>
  <si>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</si>
  <si>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</si>
  <si>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</si>
  <si>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</si>
  <si>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</si>
  <si>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</si>
  <si>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</si>
  <si>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</si>
  <si>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</si>
  <si>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</si>
  <si>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</si>
  <si>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</si>
  <si>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</si>
  <si>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</si>
  <si>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</si>
  <si>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</si>
  <si>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</si>
  <si>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</si>
  <si>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</si>
  <si>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</si>
  <si>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</si>
  <si>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</si>
  <si>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</si>
  <si>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</si>
  <si>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</si>
  <si>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</si>
  <si>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</si>
  <si>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</si>
  <si>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</si>
  <si>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</si>
  <si>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</si>
  <si>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</si>
  <si>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</si>
  <si>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</si>
  <si>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</si>
  <si>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</si>
  <si>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</si>
  <si>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</si>
  <si>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</si>
  <si>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</si>
  <si>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</si>
  <si>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</si>
  <si>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</si>
  <si>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</si>
  <si>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</si>
  <si>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</si>
  <si>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</si>
  <si>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</si>
  <si>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</si>
  <si>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</si>
  <si>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</si>
  <si>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</si>
  <si>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</si>
  <si>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</si>
  <si>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</si>
  <si>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</si>
  <si>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</si>
  <si>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</si>
  <si>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</si>
  <si>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</si>
  <si>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</si>
  <si>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</si>
  <si>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</si>
  <si>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</si>
  <si>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</si>
  <si>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</si>
  <si>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</si>
  <si>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</si>
  <si>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</si>
  <si>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</si>
  <si>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</si>
  <si>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</si>
  <si>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</si>
  <si>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</si>
  <si>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</si>
  <si>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</si>
  <si>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</si>
  <si>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</si>
  <si>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</si>
  <si>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</si>
  <si>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</si>
  <si>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</si>
  <si>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</si>
  <si>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</si>
  <si>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</si>
  <si>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</si>
  <si>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</si>
  <si>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</si>
  <si>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</si>
  <si>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</si>
  <si>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</si>
  <si>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</si>
  <si>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</si>
  <si>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</si>
  <si>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</si>
  <si>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</si>
  <si>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</si>
  <si>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</si>
  <si>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</si>
  <si>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</si>
  <si>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</si>
  <si>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</si>
  <si>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</si>
  <si>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</si>
  <si>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</si>
  <si>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</si>
  <si>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</si>
  <si>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</si>
  <si>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</si>
  <si>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</si>
  <si>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</si>
  <si>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</si>
  <si>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</si>
  <si>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</si>
  <si>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</si>
  <si>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</si>
  <si>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</si>
  <si>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</si>
  <si>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</si>
  <si>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</si>
  <si>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</si>
  <si>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</si>
  <si>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</si>
  <si>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</si>
  <si>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</si>
  <si>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</si>
  <si>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</si>
  <si>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</si>
  <si>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</si>
  <si>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</si>
  <si>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</si>
  <si>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</si>
  <si>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</si>
  <si>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</si>
  <si>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</si>
  <si>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</si>
  <si>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</si>
  <si>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</si>
  <si>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</si>
  <si>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</si>
  <si>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</si>
  <si>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</si>
  <si>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</si>
  <si>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</si>
  <si>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</si>
  <si>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</si>
  <si>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</si>
  <si>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</si>
  <si>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</si>
  <si>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</si>
  <si>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</si>
  <si>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</si>
  <si>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</si>
  <si>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</si>
  <si>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</si>
  <si>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</si>
  <si>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</si>
  <si>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</si>
  <si>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</si>
  <si>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</si>
  <si>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</si>
  <si>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</si>
  <si>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</si>
  <si>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</si>
  <si>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</si>
  <si>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</si>
  <si>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</si>
  <si>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</si>
  <si>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</si>
  <si>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</si>
  <si>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</si>
  <si>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</si>
  <si>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</si>
  <si>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</si>
  <si>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</si>
  <si>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</si>
  <si>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</si>
  <si>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</si>
  <si>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</si>
  <si>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</si>
  <si>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</si>
  <si>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</si>
  <si>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</si>
  <si>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</si>
  <si>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</si>
  <si>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</si>
  <si>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</si>
  <si>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</si>
  <si>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</si>
  <si>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</si>
  <si>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</si>
  <si>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</si>
  <si>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</si>
  <si>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</si>
  <si>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</si>
  <si>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</si>
  <si>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</si>
  <si>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</si>
  <si>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</si>
  <si>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</si>
  <si>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</si>
  <si>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</si>
  <si>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</si>
  <si>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</si>
  <si>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</si>
  <si>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</si>
  <si>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</si>
  <si>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</si>
  <si>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</si>
  <si>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</si>
  <si>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</si>
  <si>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</si>
  <si>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</si>
  <si>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</si>
  <si>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</si>
  <si>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</si>
  <si>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</si>
  <si>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</si>
  <si>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</si>
  <si>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</si>
  <si>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</si>
  <si>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</si>
  <si>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</si>
  <si>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</si>
  <si>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</si>
  <si>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</si>
  <si>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</si>
  <si>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</si>
  <si>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</si>
  <si>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</si>
  <si>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</si>
  <si>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</si>
  <si>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</si>
  <si>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</si>
  <si>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</si>
  <si>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</si>
  <si>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</si>
  <si>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</si>
  <si>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</si>
  <si>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</si>
  <si>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</si>
  <si>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</si>
  <si>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</si>
  <si>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</si>
  <si>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</si>
  <si>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</si>
  <si>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</si>
  <si>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</si>
  <si>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</si>
  <si>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</si>
  <si>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</si>
  <si>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</si>
  <si>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</si>
  <si>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</si>
  <si>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</si>
  <si>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</si>
  <si>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</si>
  <si>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</si>
  <si>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</si>
  <si>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</si>
  <si>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</si>
  <si>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</si>
  <si>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</si>
  <si>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</si>
  <si>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</si>
  <si>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</si>
  <si>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</si>
  <si>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</si>
  <si>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</si>
  <si>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</si>
  <si>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</si>
  <si>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</si>
  <si>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</si>
  <si>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</si>
  <si>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</si>
  <si>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</si>
  <si>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</si>
  <si>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</si>
  <si>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</si>
  <si>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</si>
  <si>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</si>
  <si>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</si>
  <si>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</si>
  <si>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</si>
  <si>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</si>
  <si>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</si>
  <si>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</si>
  <si>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</si>
  <si>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</si>
  <si>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</si>
  <si>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</si>
  <si>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</si>
  <si>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</si>
  <si>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</si>
  <si>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</si>
  <si>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</si>
  <si>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</si>
  <si>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</si>
  <si>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</si>
  <si>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</si>
  <si>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</si>
  <si>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</si>
  <si>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</si>
  <si>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</si>
  <si>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</si>
  <si>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</si>
  <si>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</si>
  <si>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</si>
  <si>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</si>
  <si>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</si>
  <si>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</si>
  <si>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</si>
  <si>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</si>
  <si>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</si>
  <si>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</si>
  <si>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</si>
  <si>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</si>
  <si>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</si>
  <si>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</si>
  <si>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</si>
  <si>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</si>
  <si>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</si>
  <si>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</si>
  <si>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</si>
  <si>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</si>
  <si>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</si>
  <si>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</si>
  <si>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</si>
  <si>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</si>
  <si>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</si>
  <si>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</si>
  <si>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</si>
  <si>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</si>
  <si>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</si>
  <si>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</si>
  <si>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</si>
  <si>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</si>
  <si>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</si>
  <si>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</si>
  <si>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</si>
  <si>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</si>
  <si>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</si>
  <si>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</si>
  <si>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</si>
  <si>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</si>
  <si>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</si>
  <si>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</si>
  <si>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</si>
  <si>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</si>
  <si>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</si>
  <si>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</si>
  <si>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</si>
  <si>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</si>
  <si>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</si>
  <si>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</si>
  <si>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</si>
  <si>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</si>
  <si>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</si>
  <si>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</si>
  <si>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</si>
  <si>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</si>
  <si>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</si>
  <si>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</si>
  <si>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</si>
  <si>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</si>
  <si>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</si>
  <si>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</si>
  <si>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</si>
  <si>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</si>
  <si>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</si>
  <si>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</si>
  <si>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</si>
  <si>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</si>
  <si>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</si>
  <si>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</si>
  <si>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</si>
  <si>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</si>
  <si>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</si>
  <si>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</si>
  <si>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</si>
  <si>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</si>
  <si>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</si>
  <si>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</si>
  <si>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</si>
  <si>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</si>
  <si>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</si>
  <si>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</si>
  <si>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</si>
  <si>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</si>
  <si>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</si>
  <si>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</si>
  <si>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</si>
  <si>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</si>
  <si>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</si>
  <si>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</si>
  <si>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</si>
  <si>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</si>
  <si>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</si>
  <si>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</si>
  <si>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</si>
  <si>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</si>
  <si>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</si>
  <si>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</si>
  <si>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</si>
  <si>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</si>
  <si>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</si>
  <si>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</si>
  <si>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</si>
  <si>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</si>
  <si>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</si>
  <si>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</si>
  <si>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</si>
  <si>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</si>
  <si>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</si>
  <si>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</si>
  <si>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</si>
  <si>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</si>
  <si>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</si>
  <si>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</si>
  <si>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</si>
  <si>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</si>
  <si>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</si>
  <si>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</si>
  <si>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</si>
  <si>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</si>
  <si>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</si>
  <si>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</si>
  <si>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</si>
  <si>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</si>
  <si>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</si>
  <si>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</si>
  <si>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</si>
  <si>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</si>
  <si>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</si>
  <si>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</si>
  <si>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</si>
  <si>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</si>
  <si>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</si>
  <si>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</si>
  <si>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</si>
  <si>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</si>
  <si>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</si>
  <si>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</si>
  <si>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</si>
  <si>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</si>
  <si>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</si>
  <si>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</si>
  <si>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</si>
  <si>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</si>
  <si>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</si>
  <si>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</si>
  <si>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</si>
  <si>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</si>
  <si>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</si>
  <si>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</si>
  <si>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</si>
  <si>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</si>
  <si>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</si>
  <si>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</si>
  <si>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</si>
  <si>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</si>
  <si>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</si>
  <si>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</si>
  <si>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</si>
  <si>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</si>
  <si>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</si>
  <si>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</si>
  <si>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</si>
  <si>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</si>
  <si>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</si>
  <si>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</si>
  <si>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</si>
  <si>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</si>
  <si>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</si>
  <si>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</si>
  <si>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</si>
  <si>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</si>
  <si>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</si>
  <si>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</si>
  <si>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</si>
  <si>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</si>
  <si>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</si>
  <si>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</si>
  <si>
    <t>様式１</t>
    <rPh sb="0" eb="2">
      <t>ヨウシキ</t>
    </rPh>
    <phoneticPr fontId="9"/>
  </si>
  <si>
    <t>令和７年</t>
    <rPh sb="0" eb="2">
      <t>レイワ</t>
    </rPh>
    <rPh sb="3" eb="4">
      <t>ネン</t>
    </rPh>
    <phoneticPr fontId="9"/>
  </si>
  <si>
    <t>日</t>
    <rPh sb="0" eb="1">
      <t>ヒ</t>
    </rPh>
    <phoneticPr fontId="9"/>
  </si>
  <si>
    <t>申請者</t>
    <rPh sb="0" eb="3">
      <t>シンセイシャ</t>
    </rPh>
    <phoneticPr fontId="9"/>
  </si>
  <si>
    <t>住所</t>
    <phoneticPr fontId="9"/>
  </si>
  <si>
    <t>法人名</t>
    <rPh sb="0" eb="3">
      <t>ホウジンメイ</t>
    </rPh>
    <phoneticPr fontId="9"/>
  </si>
  <si>
    <t>代表者</t>
  </si>
  <si>
    <t>佐賀県介護人材確保・職場環境改善等事業費補助金交付申請書</t>
    <rPh sb="25" eb="28">
      <t>シンセイショ</t>
    </rPh>
    <phoneticPr fontId="9"/>
  </si>
  <si>
    <t>　令和７年度において、佐賀県介護人材確保・職場環境改善等事業費補助金について、</t>
    <rPh sb="1" eb="3">
      <t>レイワ</t>
    </rPh>
    <rPh sb="4" eb="6">
      <t>ネンド</t>
    </rPh>
    <rPh sb="30" eb="34">
      <t>ヒホジョキン</t>
    </rPh>
    <phoneticPr fontId="9"/>
  </si>
  <si>
    <t>下記のとおり補助金の交付を受けたいので佐賀県補助金等交付規則及び佐賀県介護</t>
    <phoneticPr fontId="9"/>
  </si>
  <si>
    <t>申請します。</t>
    <phoneticPr fontId="9"/>
  </si>
  <si>
    <t>１　交付申請額及び算出の基礎</t>
    <rPh sb="2" eb="6">
      <t>コウフシンセイ</t>
    </rPh>
    <rPh sb="6" eb="7">
      <t>ガク</t>
    </rPh>
    <rPh sb="7" eb="8">
      <t>オヨ</t>
    </rPh>
    <rPh sb="9" eb="11">
      <t>サンシュツ</t>
    </rPh>
    <rPh sb="12" eb="14">
      <t>キソ</t>
    </rPh>
    <phoneticPr fontId="9"/>
  </si>
  <si>
    <t>　佐賀県知事　　　様</t>
    <rPh sb="1" eb="6">
      <t>サガケンチジ</t>
    </rPh>
    <rPh sb="9" eb="10">
      <t>サマ</t>
    </rPh>
    <phoneticPr fontId="9"/>
  </si>
  <si>
    <t>　様式２－４に記載した事業所ごとに選択した交付対象月の介護総報酬額に</t>
    <phoneticPr fontId="9"/>
  </si>
  <si>
    <t>３　経費の配分及び経費の使用方法</t>
    <rPh sb="2" eb="4">
      <t>ケイヒ</t>
    </rPh>
    <rPh sb="5" eb="7">
      <t>ハイブン</t>
    </rPh>
    <rPh sb="7" eb="8">
      <t>オヨ</t>
    </rPh>
    <rPh sb="9" eb="11">
      <t>ケイヒ</t>
    </rPh>
    <rPh sb="12" eb="16">
      <t>シヨウホウホウ</t>
    </rPh>
    <phoneticPr fontId="9"/>
  </si>
  <si>
    <t>　補助金として給付される額は、様式２ー３に記載する使途に全額を充てる。</t>
    <rPh sb="25" eb="27">
      <t>シト</t>
    </rPh>
    <rPh sb="28" eb="30">
      <t>ゼンガク</t>
    </rPh>
    <rPh sb="31" eb="32">
      <t>ア</t>
    </rPh>
    <phoneticPr fontId="9"/>
  </si>
  <si>
    <t>２　事業の目的、内容及び効果</t>
    <rPh sb="2" eb="4">
      <t>ジギョウ</t>
    </rPh>
    <rPh sb="5" eb="7">
      <t>モクテキ</t>
    </rPh>
    <rPh sb="8" eb="10">
      <t>ナイヨウ</t>
    </rPh>
    <rPh sb="10" eb="11">
      <t>オヨ</t>
    </rPh>
    <rPh sb="12" eb="14">
      <t>コウカ</t>
    </rPh>
    <phoneticPr fontId="9"/>
  </si>
  <si>
    <t>　様式２－３に記載する支給要件の取組を行うとともに、使途に記載する人件費の改善</t>
    <rPh sb="16" eb="18">
      <t>トリクミ</t>
    </rPh>
    <rPh sb="19" eb="20">
      <t>オコナ</t>
    </rPh>
    <rPh sb="26" eb="28">
      <t>シト</t>
    </rPh>
    <rPh sb="29" eb="31">
      <t>キサイ</t>
    </rPh>
    <rPh sb="33" eb="36">
      <t>ジンケンヒ</t>
    </rPh>
    <rPh sb="37" eb="39">
      <t>カイゼン</t>
    </rPh>
    <phoneticPr fontId="9"/>
  </si>
  <si>
    <t>又は職場環境改善に取り組むことにより職員の離職の防止及び職場定着の推進を図る。</t>
    <rPh sb="26" eb="27">
      <t>オヨ</t>
    </rPh>
    <phoneticPr fontId="9"/>
  </si>
  <si>
    <t>４　事業完了予定年月日</t>
    <rPh sb="2" eb="11">
      <t>ジギョウカンリョウヨテイネンガッピ</t>
    </rPh>
    <phoneticPr fontId="9"/>
  </si>
  <si>
    <t>人材確保・職場環境改善等事業費補助金交付要綱の規定により、関係書類（様式２、を添えて</t>
    <rPh sb="34" eb="36">
      <t>ヨウシキ</t>
    </rPh>
    <phoneticPr fontId="9"/>
  </si>
  <si>
    <t>（添付書類）</t>
    <rPh sb="1" eb="5">
      <t>テンプショルイ</t>
    </rPh>
    <phoneticPr fontId="9"/>
  </si>
  <si>
    <t>　１　計画書基本情報入力シート（様式２）</t>
    <rPh sb="3" eb="6">
      <t>ケイカクショ</t>
    </rPh>
    <rPh sb="6" eb="10">
      <t>キホンジョウホウ</t>
    </rPh>
    <rPh sb="10" eb="12">
      <t>ニュウリョク</t>
    </rPh>
    <rPh sb="16" eb="18">
      <t>ヨウシキ</t>
    </rPh>
    <phoneticPr fontId="9"/>
  </si>
  <si>
    <t>　２　計画書総括表（様式２－３）</t>
    <rPh sb="3" eb="6">
      <t>ケイカクショ</t>
    </rPh>
    <rPh sb="6" eb="9">
      <t>ソウカツヒョウ</t>
    </rPh>
    <rPh sb="10" eb="12">
      <t>ヨウシキ</t>
    </rPh>
    <phoneticPr fontId="9"/>
  </si>
  <si>
    <t>　３　計画書個票（様式２－４）</t>
    <rPh sb="3" eb="6">
      <t>ケイカクショ</t>
    </rPh>
    <rPh sb="6" eb="8">
      <t>コヒョウ</t>
    </rPh>
    <rPh sb="9" eb="11">
      <t>ヨウシキ</t>
    </rPh>
    <phoneticPr fontId="9"/>
  </si>
  <si>
    <t>　４　暴力団排除に係る誓約書</t>
    <phoneticPr fontId="9"/>
  </si>
  <si>
    <t>　県交付要綱別表１のサービス区分ごとの交付率を乗じて得た額（１円未満の</t>
    <rPh sb="14" eb="16">
      <t>クブン</t>
    </rPh>
    <phoneticPr fontId="9"/>
  </si>
  <si>
    <t>　端数は切り捨て）の合計額</t>
    <phoneticPr fontId="9"/>
  </si>
  <si>
    <t>職</t>
    <rPh sb="0" eb="1">
      <t>ショク</t>
    </rPh>
    <phoneticPr fontId="9"/>
  </si>
  <si>
    <t>氏名</t>
  </si>
  <si>
    <t>　令和７年10月31日</t>
    <rPh sb="1" eb="2">
      <t>レイ</t>
    </rPh>
    <rPh sb="2" eb="3">
      <t>ワ</t>
    </rPh>
    <rPh sb="4" eb="5">
      <t>ネン</t>
    </rPh>
    <rPh sb="7" eb="8">
      <t>ガツ</t>
    </rPh>
    <rPh sb="10" eb="11">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</si>
</sst>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0.5"/>
      <color rgb="FF000000"/>
      <name val="ＭＳ Ｐゴシック"/>
      <family val="3"/>
      <charset val="128"/>
    </font>
    <font>
      <sz val="12"/>
      <color rgb="FF00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131" fillId="0" borderId="0" xfId="0" applyFont="1">
      <alignment vertical="center"/>
    </xf>
    <xf numFmtId="0" fontId="33" fillId="0" borderId="0" xfId="0" applyFont="1" applyAlignment="1">
      <alignment horizontal="right" vertical="center"/>
    </xf>
    <xf numFmtId="0" fontId="132" fillId="0" borderId="0" xfId="0" applyFont="1">
      <alignment vertical="center"/>
    </xf>
    <xf numFmtId="0" fontId="33" fillId="25" borderId="0" xfId="0" applyFont="1" applyFill="1">
      <alignment vertical="center"/>
    </xf>
    <xf numFmtId="0" fontId="33" fillId="32" borderId="0" xfId="0" applyFont="1" applyFill="1">
      <alignment vertical="center"/>
    </xf>
    <xf numFmtId="49" fontId="33" fillId="0" borderId="0" xfId="0" applyNumberFormat="1" applyFont="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BC497"/>
      <color rgb="FFFFE5FC"/>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200-000003000000}"/>
                </a:ext>
              </a:extLst>
            </xdr:cNvPr>
            <xdr:cNvGrpSpPr>
              <a:grpSpLocks/>
            </xdr:cNvGrpSpPr>
          </xdr:nvGrpSpPr>
          <xdr:grpSpPr bwMode="auto">
            <a:xfrm>
              <a:off x="967740" y="24711660"/>
              <a:ext cx="151311" cy="22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200-000004000000}"/>
                </a:ext>
              </a:extLst>
            </xdr:cNvPr>
            <xdr:cNvGrpSpPr>
              <a:grpSpLocks/>
            </xdr:cNvGrpSpPr>
          </xdr:nvGrpSpPr>
          <xdr:grpSpPr bwMode="auto">
            <a:xfrm>
              <a:off x="967740" y="13754100"/>
              <a:ext cx="151311"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967740" y="6217920"/>
              <a:ext cx="151311" cy="5250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200-000007000000}"/>
                </a:ext>
              </a:extLst>
            </xdr:cNvPr>
            <xdr:cNvGrpSpPr>
              <a:grpSpLocks/>
            </xdr:cNvGrpSpPr>
          </xdr:nvGrpSpPr>
          <xdr:grpSpPr bwMode="auto">
            <a:xfrm>
              <a:off x="967740" y="23577567"/>
              <a:ext cx="151311" cy="11340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200-000008000000}"/>
                </a:ext>
              </a:extLst>
            </xdr:cNvPr>
            <xdr:cNvGrpSpPr>
              <a:grpSpLocks/>
            </xdr:cNvGrpSpPr>
          </xdr:nvGrpSpPr>
          <xdr:grpSpPr bwMode="auto">
            <a:xfrm>
              <a:off x="967740" y="13677900"/>
              <a:ext cx="151311" cy="75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200-000011000000}"/>
                </a:ext>
              </a:extLst>
            </xdr:cNvPr>
            <xdr:cNvGrpSpPr>
              <a:grpSpLocks/>
            </xdr:cNvGrpSpPr>
          </xdr:nvGrpSpPr>
          <xdr:grpSpPr bwMode="auto">
            <a:xfrm>
              <a:off x="967740" y="24711660"/>
              <a:ext cx="151311"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200-000012000000}"/>
                </a:ext>
              </a:extLst>
            </xdr:cNvPr>
            <xdr:cNvGrpSpPr>
              <a:grpSpLocks/>
            </xdr:cNvGrpSpPr>
          </xdr:nvGrpSpPr>
          <xdr:grpSpPr bwMode="auto">
            <a:xfrm>
              <a:off x="182880" y="27988260"/>
              <a:ext cx="197031" cy="3860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182880" y="27988260"/>
              <a:ext cx="197031" cy="38607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2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185057</xdr:colOff>
          <xdr:row>101</xdr:row>
          <xdr:rowOff>304800</xdr:rowOff>
        </xdr:from>
        <xdr:to>
          <xdr:col>6</xdr:col>
          <xdr:colOff>10886</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185057</xdr:colOff>
          <xdr:row>103</xdr:row>
          <xdr:rowOff>0</xdr:rowOff>
        </xdr:from>
        <xdr:to>
          <xdr:col>6</xdr:col>
          <xdr:colOff>27214</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108</xdr:row>
          <xdr:rowOff>10886</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109</xdr:row>
          <xdr:rowOff>27214</xdr:rowOff>
        </xdr:from>
        <xdr:to>
          <xdr:col>2</xdr:col>
          <xdr:colOff>5443</xdr:colOff>
          <xdr:row>110</xdr:row>
          <xdr:rowOff>27214</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110</xdr:row>
          <xdr:rowOff>27214</xdr:rowOff>
        </xdr:from>
        <xdr:to>
          <xdr:col>2</xdr:col>
          <xdr:colOff>5443</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111</xdr:row>
          <xdr:rowOff>27214</xdr:rowOff>
        </xdr:from>
        <xdr:to>
          <xdr:col>2</xdr:col>
          <xdr:colOff>5443</xdr:colOff>
          <xdr:row>112</xdr:row>
          <xdr:rowOff>27214</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112</xdr:row>
          <xdr:rowOff>27214</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114</xdr:row>
          <xdr:rowOff>27214</xdr:rowOff>
        </xdr:from>
        <xdr:to>
          <xdr:col>2</xdr:col>
          <xdr:colOff>0</xdr:colOff>
          <xdr:row>115</xdr:row>
          <xdr:rowOff>27214</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48986</xdr:colOff>
          <xdr:row>52</xdr:row>
          <xdr:rowOff>179614</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27214</xdr:colOff>
          <xdr:row>53</xdr:row>
          <xdr:rowOff>201386</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217714</xdr:rowOff>
        </xdr:from>
        <xdr:to>
          <xdr:col>3</xdr:col>
          <xdr:colOff>10886</xdr:colOff>
          <xdr:row>55</xdr:row>
          <xdr:rowOff>65314</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185057</xdr:colOff>
          <xdr:row>55</xdr:row>
          <xdr:rowOff>0</xdr:rowOff>
        </xdr:from>
        <xdr:to>
          <xdr:col>3</xdr:col>
          <xdr:colOff>5443</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2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2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7667332" y="3871565"/>
          <a:ext cx="1293228" cy="181223"/>
          <a:chOff x="6938092" y="3722887"/>
          <a:chExt cx="1009859" cy="194419"/>
        </a:xfrm>
      </xdr:grpSpPr>
      <xdr:sp macro="" textlink="">
        <xdr:nvSpPr>
          <xdr:cNvPr id="28" name="正方形/長方形 36">
            <a:extLst>
              <a:ext uri="{FF2B5EF4-FFF2-40B4-BE49-F238E27FC236}">
                <a16:creationId xmlns:a16="http://schemas.microsoft.com/office/drawing/2014/main" id="{00000000-0008-0000-02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2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9044979" y="3842040"/>
          <a:ext cx="3450998" cy="210748"/>
          <a:chOff x="8088943" y="3734169"/>
          <a:chExt cx="2537585" cy="198229"/>
        </a:xfrm>
      </xdr:grpSpPr>
      <xdr:sp macro="" textlink="">
        <xdr:nvSpPr>
          <xdr:cNvPr id="29" name="正方形/長方形 37">
            <a:extLst>
              <a:ext uri="{FF2B5EF4-FFF2-40B4-BE49-F238E27FC236}">
                <a16:creationId xmlns:a16="http://schemas.microsoft.com/office/drawing/2014/main" id="{00000000-0008-0000-02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2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2007858" y="3825009"/>
          <a:ext cx="1603033" cy="221116"/>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2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2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141514</xdr:colOff>
          <xdr:row>113</xdr:row>
          <xdr:rowOff>27214</xdr:rowOff>
        </xdr:from>
        <xdr:to>
          <xdr:col>2</xdr:col>
          <xdr:colOff>5443</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200-00000D000000}"/>
                </a:ext>
              </a:extLst>
            </xdr:cNvPr>
            <xdr:cNvGrpSpPr>
              <a:grpSpLocks/>
            </xdr:cNvGrpSpPr>
          </xdr:nvGrpSpPr>
          <xdr:grpSpPr bwMode="auto">
            <a:xfrm>
              <a:off x="967740" y="19978824"/>
              <a:ext cx="151311" cy="3543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200-00000E000000}"/>
                </a:ext>
              </a:extLst>
            </xdr:cNvPr>
            <xdr:cNvGrpSpPr>
              <a:grpSpLocks/>
            </xdr:cNvGrpSpPr>
          </xdr:nvGrpSpPr>
          <xdr:grpSpPr bwMode="auto">
            <a:xfrm>
              <a:off x="967740" y="23309580"/>
              <a:ext cx="151311"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200-00000F000000}"/>
                </a:ext>
              </a:extLst>
            </xdr:cNvPr>
            <xdr:cNvGrpSpPr>
              <a:grpSpLocks/>
            </xdr:cNvGrpSpPr>
          </xdr:nvGrpSpPr>
          <xdr:grpSpPr bwMode="auto">
            <a:xfrm>
              <a:off x="967740" y="19972836"/>
              <a:ext cx="157299" cy="3543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200-000010000000}"/>
                </a:ext>
              </a:extLst>
            </xdr:cNvPr>
            <xdr:cNvGrpSpPr>
              <a:grpSpLocks/>
            </xdr:cNvGrpSpPr>
          </xdr:nvGrpSpPr>
          <xdr:grpSpPr bwMode="auto">
            <a:xfrm>
              <a:off x="967740" y="23309580"/>
              <a:ext cx="157299"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5660373" y="113123"/>
          <a:ext cx="10557312" cy="914077"/>
          <a:chOff x="-24350837" y="191476"/>
          <a:chExt cx="251074291" cy="2218353"/>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198313" y="738260"/>
          <a:ext cx="3673633" cy="745309"/>
          <a:chOff x="6400731" y="2513069"/>
          <a:chExt cx="5636228" cy="137055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543800" y="2222500"/>
              <a:ext cx="2991939"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543800" y="5448300"/>
              <a:ext cx="2991939"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543800" y="8577104"/>
              <a:ext cx="2991939" cy="1354296"/>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Normal="80" zoomScaleSheetLayoutView="100" workbookViewId="0">
      <selection activeCell="L27" sqref="L27:AD27"/>
    </sheetView>
  </sheetViews>
  <sheetFormatPr defaultColWidth="9" defaultRowHeight="20.149999999999999" customHeight="1"/>
  <cols>
    <col min="1" max="1" width="6.4609375" customWidth="1"/>
    <col min="2" max="11" width="0.921875" customWidth="1"/>
    <col min="12" max="19" width="1.4609375" customWidth="1"/>
    <col min="20" max="20" width="2.07421875" customWidth="1"/>
    <col min="21" max="21" width="0.53515625" customWidth="1"/>
    <col min="22" max="22" width="7.4609375" customWidth="1"/>
    <col min="23" max="23" width="14.53515625" customWidth="1"/>
    <col min="24" max="24" width="10.4609375" customWidth="1"/>
    <col min="25" max="25" width="3.3828125" customWidth="1"/>
    <col min="26" max="26" width="3.4609375" customWidth="1"/>
    <col min="27" max="27" width="10.61328125" customWidth="1"/>
    <col min="28" max="29" width="10.921875" customWidth="1"/>
    <col min="30" max="30" width="8.61328125" customWidth="1"/>
    <col min="31" max="31" width="7.3828125" customWidth="1"/>
    <col min="32" max="32" width="6.4609375" style="82" customWidth="1"/>
    <col min="33" max="33" width="18.921875" customWidth="1"/>
    <col min="34" max="34" width="16.921875" customWidth="1"/>
    <col min="35" max="35" width="8.921875" customWidth="1"/>
    <col min="36" max="36" width="17.61328125" customWidth="1"/>
    <col min="37" max="37" width="14" customWidth="1"/>
    <col min="38" max="38" width="9" customWidth="1"/>
    <col min="39" max="40" width="9" hidden="1" customWidth="1"/>
    <col min="41" max="41" width="9" customWidth="1"/>
  </cols>
  <sheetData>
    <row r="1" spans="1:39" s="289" customFormat="1" ht="44.05"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90"/>
      <c r="AM1" s="291" t="s">
        <v>1</v>
      </c>
    </row>
    <row r="2" spans="1:39" s="289" customFormat="1" ht="29.0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92"/>
    </row>
    <row r="3" spans="1:39" s="294"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93"/>
    </row>
    <row r="4" spans="1:39" s="289" customFormat="1" ht="158.05000000000001"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49999999999999"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49999999999999"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20.0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7.0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5"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49999999999999"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49999999999999"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98"/>
      <c r="AH14" s="299"/>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300"/>
      <c r="AG15" s="298"/>
      <c r="AH15" s="299"/>
    </row>
    <row r="16" spans="1:39" ht="23.05" customHeight="1">
      <c r="A16" s="785"/>
      <c r="B16" s="786"/>
      <c r="C16" s="786"/>
      <c r="D16" s="786"/>
      <c r="E16" s="786"/>
      <c r="F16" s="786"/>
      <c r="G16" s="786"/>
      <c r="H16" s="786"/>
      <c r="I16" s="786"/>
      <c r="J16" s="786"/>
      <c r="K16" s="786"/>
      <c r="L16" s="786"/>
      <c r="M16" s="786"/>
      <c r="N16" s="786"/>
      <c r="O16" s="786"/>
      <c r="P16" s="786"/>
      <c r="Q16" s="786"/>
      <c r="R16" s="786"/>
      <c r="S16" s="786"/>
      <c r="T16" s="786"/>
      <c r="U16" s="787"/>
      <c r="V16" s="793"/>
      <c r="W16" s="793"/>
      <c r="X16" s="793"/>
      <c r="Y16" s="793"/>
      <c r="Z16" s="793"/>
      <c r="AA16" s="793"/>
      <c r="AB16" s="793"/>
      <c r="AC16" s="793"/>
      <c r="AD16" s="793"/>
      <c r="AE16" s="793"/>
      <c r="AF16" s="301"/>
      <c r="AG16" s="85"/>
    </row>
    <row r="17" spans="1:39" ht="12" customHeight="1">
      <c r="A17" s="789" t="s">
        <v>10</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302"/>
    </row>
    <row r="18" spans="1:39" ht="57.6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302"/>
    </row>
    <row r="19" spans="1:39" s="289" customFormat="1" ht="20.149999999999999"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5" customHeight="1">
      <c r="A20" s="803" t="s">
        <v>12</v>
      </c>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8"/>
      <c r="AC20" s="88"/>
      <c r="AD20" s="88"/>
    </row>
    <row r="21" spans="1:39" ht="20.149999999999999" customHeight="1">
      <c r="A21" s="807" t="s">
        <v>13</v>
      </c>
      <c r="B21" s="771" t="s">
        <v>14</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49999999999999" customHeight="1">
      <c r="A22" s="808"/>
      <c r="B22" s="771" t="s">
        <v>15</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49999999999999" customHeight="1">
      <c r="A23" s="722" t="s">
        <v>16</v>
      </c>
      <c r="B23" s="771" t="s">
        <v>17</v>
      </c>
      <c r="C23" s="771"/>
      <c r="D23" s="771"/>
      <c r="E23" s="771"/>
      <c r="F23" s="771"/>
      <c r="G23" s="771"/>
      <c r="H23" s="771"/>
      <c r="I23" s="771"/>
      <c r="J23" s="771"/>
      <c r="K23" s="771"/>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9"/>
      <c r="B24" s="810" t="s">
        <v>20</v>
      </c>
      <c r="C24" s="810"/>
      <c r="D24" s="810"/>
      <c r="E24" s="810"/>
      <c r="F24" s="810"/>
      <c r="G24" s="810"/>
      <c r="H24" s="810"/>
      <c r="I24" s="810"/>
      <c r="J24" s="810"/>
      <c r="K24" s="810"/>
      <c r="L24" s="764"/>
      <c r="M24" s="765"/>
      <c r="N24" s="765"/>
      <c r="O24" s="765"/>
      <c r="P24" s="765"/>
      <c r="Q24" s="765"/>
      <c r="R24" s="765"/>
      <c r="S24" s="765"/>
      <c r="T24" s="765"/>
      <c r="U24" s="765"/>
      <c r="V24" s="765"/>
      <c r="W24" s="765"/>
      <c r="X24" s="765"/>
      <c r="Y24" s="765"/>
      <c r="Z24" s="765"/>
      <c r="AA24" s="765"/>
      <c r="AB24" s="765"/>
      <c r="AC24" s="765"/>
      <c r="AD24" s="766"/>
      <c r="AF24"/>
      <c r="AM24" s="303" t="str">
        <f>CONCATENATE(L23,M23,N23,O23,P23,Q23,R23,S23)</f>
        <v>-</v>
      </c>
    </row>
    <row r="25" spans="1:39" ht="38.25" customHeight="1">
      <c r="A25" s="723"/>
      <c r="B25" s="810" t="s">
        <v>21</v>
      </c>
      <c r="C25" s="810"/>
      <c r="D25" s="810"/>
      <c r="E25" s="810"/>
      <c r="F25" s="810"/>
      <c r="G25" s="810"/>
      <c r="H25" s="810"/>
      <c r="I25" s="810"/>
      <c r="J25" s="810"/>
      <c r="K25" s="810"/>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797" t="s">
        <v>22</v>
      </c>
      <c r="B26" s="770" t="s">
        <v>23</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798"/>
      <c r="B27" s="796" t="s">
        <v>24</v>
      </c>
      <c r="C27" s="796"/>
      <c r="D27" s="796"/>
      <c r="E27" s="796"/>
      <c r="F27" s="796"/>
      <c r="G27" s="796"/>
      <c r="H27" s="796"/>
      <c r="I27" s="796"/>
      <c r="J27" s="796"/>
      <c r="K27" s="770"/>
      <c r="L27" s="772"/>
      <c r="M27" s="773"/>
      <c r="N27" s="773"/>
      <c r="O27" s="773"/>
      <c r="P27" s="773"/>
      <c r="Q27" s="773"/>
      <c r="R27" s="773"/>
      <c r="S27" s="773"/>
      <c r="T27" s="773"/>
      <c r="U27" s="773"/>
      <c r="V27" s="773"/>
      <c r="W27" s="773"/>
      <c r="X27" s="773"/>
      <c r="Y27" s="773"/>
      <c r="Z27" s="773"/>
      <c r="AA27" s="773"/>
      <c r="AB27" s="773"/>
      <c r="AC27" s="773"/>
      <c r="AD27" s="774"/>
      <c r="AF27"/>
    </row>
    <row r="28" spans="1:39" ht="20.149999999999999" customHeight="1">
      <c r="A28" s="804" t="s">
        <v>25</v>
      </c>
      <c r="B28" s="805"/>
      <c r="C28" s="805"/>
      <c r="D28" s="805"/>
      <c r="E28" s="805"/>
      <c r="F28" s="805"/>
      <c r="G28" s="805"/>
      <c r="H28" s="805"/>
      <c r="I28" s="805"/>
      <c r="J28" s="805"/>
      <c r="K28" s="806"/>
      <c r="L28" s="757"/>
      <c r="M28" s="758"/>
      <c r="N28" s="758"/>
      <c r="O28" s="758"/>
      <c r="P28" s="758"/>
      <c r="Q28" s="758"/>
      <c r="R28" s="758"/>
      <c r="S28" s="758"/>
      <c r="T28" s="758"/>
      <c r="U28" s="758"/>
      <c r="V28" s="759"/>
      <c r="W28" s="286"/>
      <c r="X28" s="286"/>
      <c r="Y28" s="286"/>
      <c r="Z28" s="286"/>
      <c r="AA28" s="287"/>
      <c r="AB28" s="287"/>
      <c r="AC28" s="287"/>
      <c r="AD28" s="287"/>
      <c r="AF28"/>
      <c r="AG28" s="49"/>
    </row>
    <row r="29" spans="1:39" ht="20.149999999999999" customHeight="1">
      <c r="A29" s="794" t="s">
        <v>26</v>
      </c>
      <c r="B29" s="771" t="s">
        <v>14</v>
      </c>
      <c r="C29" s="771"/>
      <c r="D29" s="771"/>
      <c r="E29" s="771"/>
      <c r="F29" s="771"/>
      <c r="G29" s="771"/>
      <c r="H29" s="771"/>
      <c r="I29" s="771"/>
      <c r="J29" s="771"/>
      <c r="K29" s="771"/>
      <c r="L29" s="772"/>
      <c r="M29" s="773"/>
      <c r="N29" s="773"/>
      <c r="O29" s="773"/>
      <c r="P29" s="773"/>
      <c r="Q29" s="773"/>
      <c r="R29" s="773"/>
      <c r="S29" s="773"/>
      <c r="T29" s="773"/>
      <c r="U29" s="773"/>
      <c r="V29" s="773"/>
      <c r="W29" s="773"/>
      <c r="X29" s="774"/>
      <c r="Y29" s="286"/>
      <c r="Z29" s="286"/>
      <c r="AA29" s="287"/>
      <c r="AB29" s="287"/>
      <c r="AC29" s="287"/>
      <c r="AD29" s="287"/>
      <c r="AF29"/>
    </row>
    <row r="30" spans="1:39" ht="20.149999999999999" customHeight="1">
      <c r="A30" s="795"/>
      <c r="B30" s="802" t="s">
        <v>24</v>
      </c>
      <c r="C30" s="802"/>
      <c r="D30" s="802"/>
      <c r="E30" s="802"/>
      <c r="F30" s="802"/>
      <c r="G30" s="802"/>
      <c r="H30" s="802"/>
      <c r="I30" s="802"/>
      <c r="J30" s="802"/>
      <c r="K30" s="802"/>
      <c r="L30" s="772"/>
      <c r="M30" s="773"/>
      <c r="N30" s="773"/>
      <c r="O30" s="773"/>
      <c r="P30" s="773"/>
      <c r="Q30" s="773"/>
      <c r="R30" s="773"/>
      <c r="S30" s="773"/>
      <c r="T30" s="773"/>
      <c r="U30" s="773"/>
      <c r="V30" s="773"/>
      <c r="W30" s="773"/>
      <c r="X30" s="774"/>
      <c r="Y30" s="286"/>
      <c r="Z30" s="286"/>
      <c r="AA30" s="287"/>
      <c r="AB30" s="287"/>
      <c r="AC30" s="287"/>
      <c r="AD30" s="287"/>
      <c r="AF30"/>
    </row>
    <row r="31" spans="1:39" ht="20.149999999999999" customHeight="1">
      <c r="A31" s="722" t="s">
        <v>27</v>
      </c>
      <c r="B31" s="771" t="s">
        <v>28</v>
      </c>
      <c r="C31" s="771"/>
      <c r="D31" s="771"/>
      <c r="E31" s="771"/>
      <c r="F31" s="771"/>
      <c r="G31" s="771"/>
      <c r="H31" s="771"/>
      <c r="I31" s="771"/>
      <c r="J31" s="771"/>
      <c r="K31" s="771"/>
      <c r="L31" s="772"/>
      <c r="M31" s="773"/>
      <c r="N31" s="773"/>
      <c r="O31" s="773"/>
      <c r="P31" s="773"/>
      <c r="Q31" s="773"/>
      <c r="R31" s="773"/>
      <c r="S31" s="773"/>
      <c r="T31" s="773"/>
      <c r="U31" s="773"/>
      <c r="V31" s="773"/>
      <c r="W31" s="773"/>
      <c r="X31" s="774"/>
      <c r="Y31" s="286"/>
      <c r="Z31" s="286"/>
      <c r="AA31" s="287"/>
      <c r="AB31" s="287"/>
      <c r="AC31" s="287"/>
      <c r="AD31" s="287"/>
      <c r="AF31"/>
    </row>
    <row r="32" spans="1:39" ht="20.149999999999999" customHeight="1">
      <c r="A32" s="723"/>
      <c r="B32" s="771" t="s">
        <v>29</v>
      </c>
      <c r="C32" s="771"/>
      <c r="D32" s="771"/>
      <c r="E32" s="771"/>
      <c r="F32" s="771"/>
      <c r="G32" s="771"/>
      <c r="H32" s="771"/>
      <c r="I32" s="771"/>
      <c r="J32" s="771"/>
      <c r="K32" s="771"/>
      <c r="L32" s="799"/>
      <c r="M32" s="800"/>
      <c r="N32" s="800"/>
      <c r="O32" s="800"/>
      <c r="P32" s="800"/>
      <c r="Q32" s="800"/>
      <c r="R32" s="800"/>
      <c r="S32" s="800"/>
      <c r="T32" s="800"/>
      <c r="U32" s="800"/>
      <c r="V32" s="800"/>
      <c r="W32" s="800"/>
      <c r="X32" s="801"/>
      <c r="Y32" s="286"/>
      <c r="Z32" s="286"/>
      <c r="AA32" s="287"/>
      <c r="AB32" s="287"/>
      <c r="AC32" s="287"/>
      <c r="AD32" s="287"/>
      <c r="AF32"/>
    </row>
    <row r="33" spans="1:46" s="289" customFormat="1" ht="20.149999999999999"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49999999999999"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3" customHeight="1" thickBot="1">
      <c r="A35" s="712" t="s">
        <v>31</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89" customFormat="1" ht="26.05" customHeight="1" thickBot="1">
      <c r="A36" s="720" t="s">
        <v>32</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655"/>
      <c r="AF36" s="306"/>
      <c r="AG36" s="703" t="s">
        <v>33</v>
      </c>
      <c r="AH36" s="704"/>
      <c r="AI36" s="704"/>
      <c r="AJ36" s="704"/>
      <c r="AK36" s="705"/>
    </row>
    <row r="37" spans="1:46" s="289" customFormat="1" ht="10.3"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6"/>
      <c r="AH37" s="707"/>
      <c r="AI37" s="707"/>
      <c r="AJ37" s="707"/>
      <c r="AK37" s="708"/>
    </row>
    <row r="38" spans="1:46" ht="45" customHeight="1">
      <c r="A38" s="722" t="s">
        <v>34</v>
      </c>
      <c r="B38" s="725" t="s">
        <v>35</v>
      </c>
      <c r="C38" s="726"/>
      <c r="D38" s="726"/>
      <c r="E38" s="726"/>
      <c r="F38" s="726"/>
      <c r="G38" s="726"/>
      <c r="H38" s="726"/>
      <c r="I38" s="726"/>
      <c r="J38" s="726"/>
      <c r="K38" s="727"/>
      <c r="L38" s="725" t="s">
        <v>36</v>
      </c>
      <c r="M38" s="726"/>
      <c r="N38" s="726"/>
      <c r="O38" s="726"/>
      <c r="P38" s="727"/>
      <c r="Q38" s="752" t="s">
        <v>37</v>
      </c>
      <c r="R38" s="753"/>
      <c r="S38" s="753"/>
      <c r="T38" s="753"/>
      <c r="U38" s="753"/>
      <c r="V38" s="754"/>
      <c r="W38" s="733" t="s">
        <v>38</v>
      </c>
      <c r="X38" s="725" t="s">
        <v>39</v>
      </c>
      <c r="Y38" s="727"/>
      <c r="Z38" s="760" t="s">
        <v>40</v>
      </c>
      <c r="AA38" s="755" t="s">
        <v>41</v>
      </c>
      <c r="AB38" s="755" t="s">
        <v>42</v>
      </c>
      <c r="AC38" s="755" t="s">
        <v>43</v>
      </c>
      <c r="AD38" s="733" t="s">
        <v>44</v>
      </c>
      <c r="AE38" s="733" t="s">
        <v>45</v>
      </c>
      <c r="AF38" s="308"/>
      <c r="AG38" s="706"/>
      <c r="AH38" s="707"/>
      <c r="AI38" s="707"/>
      <c r="AJ38" s="707"/>
      <c r="AK38" s="708"/>
    </row>
    <row r="39" spans="1:46" ht="34.299999999999997" customHeight="1" thickBot="1">
      <c r="A39" s="723"/>
      <c r="B39" s="728"/>
      <c r="C39" s="729"/>
      <c r="D39" s="729"/>
      <c r="E39" s="729"/>
      <c r="F39" s="729"/>
      <c r="G39" s="729"/>
      <c r="H39" s="729"/>
      <c r="I39" s="729"/>
      <c r="J39" s="729"/>
      <c r="K39" s="730"/>
      <c r="L39" s="728"/>
      <c r="M39" s="729"/>
      <c r="N39" s="729"/>
      <c r="O39" s="729"/>
      <c r="P39" s="730"/>
      <c r="Q39" s="731" t="s">
        <v>46</v>
      </c>
      <c r="R39" s="732"/>
      <c r="S39" s="732"/>
      <c r="T39" s="732"/>
      <c r="U39" s="732"/>
      <c r="V39" s="643" t="s">
        <v>47</v>
      </c>
      <c r="W39" s="734"/>
      <c r="X39" s="728"/>
      <c r="Y39" s="730"/>
      <c r="Z39" s="761"/>
      <c r="AA39" s="756"/>
      <c r="AB39" s="756"/>
      <c r="AC39" s="756"/>
      <c r="AD39" s="734"/>
      <c r="AE39" s="734"/>
      <c r="AF39" s="308"/>
      <c r="AG39" s="709"/>
      <c r="AH39" s="710"/>
      <c r="AI39" s="710"/>
      <c r="AJ39" s="710"/>
      <c r="AK39" s="711"/>
    </row>
    <row r="40" spans="1:46" ht="50.05" customHeight="1" thickBot="1">
      <c r="A40" s="309">
        <v>1</v>
      </c>
      <c r="B40" s="735"/>
      <c r="C40" s="736"/>
      <c r="D40" s="736"/>
      <c r="E40" s="736"/>
      <c r="F40" s="736"/>
      <c r="G40" s="736"/>
      <c r="H40" s="736"/>
      <c r="I40" s="736"/>
      <c r="J40" s="736"/>
      <c r="K40" s="736"/>
      <c r="L40" s="762"/>
      <c r="M40" s="762"/>
      <c r="N40" s="762"/>
      <c r="O40" s="762"/>
      <c r="P40" s="762"/>
      <c r="Q40" s="724"/>
      <c r="R40" s="724"/>
      <c r="S40" s="724"/>
      <c r="T40" s="724"/>
      <c r="U40" s="724"/>
      <c r="V40" s="690"/>
      <c r="W40" s="690"/>
      <c r="X40" s="699"/>
      <c r="Y40" s="70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50.05" customHeight="1">
      <c r="A41" s="309">
        <f>A40+1</f>
        <v>2</v>
      </c>
      <c r="B41" s="735"/>
      <c r="C41" s="736"/>
      <c r="D41" s="736"/>
      <c r="E41" s="736"/>
      <c r="F41" s="736"/>
      <c r="G41" s="736"/>
      <c r="H41" s="736"/>
      <c r="I41" s="736"/>
      <c r="J41" s="736"/>
      <c r="K41" s="736"/>
      <c r="L41" s="762"/>
      <c r="M41" s="762"/>
      <c r="N41" s="762"/>
      <c r="O41" s="762"/>
      <c r="P41" s="762"/>
      <c r="Q41" s="724"/>
      <c r="R41" s="724"/>
      <c r="S41" s="724"/>
      <c r="T41" s="724"/>
      <c r="U41" s="724"/>
      <c r="V41" s="690"/>
      <c r="W41" s="690"/>
      <c r="X41" s="699"/>
      <c r="Y41" s="70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8" t="s">
        <v>53</v>
      </c>
      <c r="AH41" s="317" t="s">
        <v>54</v>
      </c>
      <c r="AI41" s="318" t="s">
        <v>55</v>
      </c>
      <c r="AJ41" s="319">
        <f>COUNTIF($Z$40:$Z$139, AI41)</f>
        <v>0</v>
      </c>
      <c r="AK41" s="719" t="str">
        <f>IF(AJ41=AJ42, "一致", "不一致")</f>
        <v>一致</v>
      </c>
    </row>
    <row r="42" spans="1:46" ht="50.05" customHeight="1">
      <c r="A42" s="309">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645"/>
      <c r="W42" s="179"/>
      <c r="X42" s="699"/>
      <c r="Y42" s="70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7"/>
      <c r="AH42" s="320" t="s">
        <v>56</v>
      </c>
      <c r="AI42" s="321" t="s">
        <v>57</v>
      </c>
      <c r="AJ42" s="322">
        <f t="shared" ref="AJ42:AJ73" si="2">COUNTIF($Z$40:$Z$139, AI42)</f>
        <v>0</v>
      </c>
      <c r="AK42" s="714"/>
    </row>
    <row r="43" spans="1:46" ht="50.05" customHeight="1">
      <c r="A43" s="309">
        <f t="shared" si="1"/>
        <v>4</v>
      </c>
      <c r="B43" s="740"/>
      <c r="C43" s="741"/>
      <c r="D43" s="741"/>
      <c r="E43" s="741"/>
      <c r="F43" s="741"/>
      <c r="G43" s="741"/>
      <c r="H43" s="741"/>
      <c r="I43" s="741"/>
      <c r="J43" s="741"/>
      <c r="K43" s="742"/>
      <c r="L43" s="737"/>
      <c r="M43" s="738"/>
      <c r="N43" s="738"/>
      <c r="O43" s="738"/>
      <c r="P43" s="739"/>
      <c r="Q43" s="724"/>
      <c r="R43" s="724"/>
      <c r="S43" s="724"/>
      <c r="T43" s="724"/>
      <c r="U43" s="724"/>
      <c r="V43" s="645"/>
      <c r="W43" s="179"/>
      <c r="X43" s="699"/>
      <c r="Y43" s="70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13" t="s">
        <v>58</v>
      </c>
      <c r="AH43" s="320" t="s">
        <v>59</v>
      </c>
      <c r="AI43" s="321" t="s">
        <v>60</v>
      </c>
      <c r="AJ43" s="322">
        <f t="shared" si="2"/>
        <v>0</v>
      </c>
      <c r="AK43" s="714" t="str">
        <f>IF(AJ43=AJ44, "一致", "不一致")</f>
        <v>一致</v>
      </c>
    </row>
    <row r="44" spans="1:46" ht="50.05" customHeight="1">
      <c r="A44" s="309">
        <f t="shared" si="1"/>
        <v>5</v>
      </c>
      <c r="B44" s="740"/>
      <c r="C44" s="741"/>
      <c r="D44" s="741"/>
      <c r="E44" s="741"/>
      <c r="F44" s="741"/>
      <c r="G44" s="741"/>
      <c r="H44" s="741"/>
      <c r="I44" s="741"/>
      <c r="J44" s="741"/>
      <c r="K44" s="742"/>
      <c r="L44" s="737"/>
      <c r="M44" s="738"/>
      <c r="N44" s="738"/>
      <c r="O44" s="738"/>
      <c r="P44" s="739"/>
      <c r="Q44" s="724"/>
      <c r="R44" s="724"/>
      <c r="S44" s="724"/>
      <c r="T44" s="724"/>
      <c r="U44" s="724"/>
      <c r="V44" s="645"/>
      <c r="W44" s="179"/>
      <c r="X44" s="699"/>
      <c r="Y44" s="70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13"/>
      <c r="AH44" s="320" t="s">
        <v>61</v>
      </c>
      <c r="AI44" s="321" t="s">
        <v>62</v>
      </c>
      <c r="AJ44" s="322">
        <f t="shared" si="2"/>
        <v>0</v>
      </c>
      <c r="AK44" s="714"/>
    </row>
    <row r="45" spans="1:46" ht="50.05" customHeight="1">
      <c r="A45" s="309">
        <f t="shared" si="1"/>
        <v>6</v>
      </c>
      <c r="B45" s="740"/>
      <c r="C45" s="741"/>
      <c r="D45" s="741"/>
      <c r="E45" s="741"/>
      <c r="F45" s="741"/>
      <c r="G45" s="741"/>
      <c r="H45" s="741"/>
      <c r="I45" s="741"/>
      <c r="J45" s="741"/>
      <c r="K45" s="742"/>
      <c r="L45" s="737"/>
      <c r="M45" s="738"/>
      <c r="N45" s="738"/>
      <c r="O45" s="738"/>
      <c r="P45" s="739"/>
      <c r="Q45" s="724"/>
      <c r="R45" s="724"/>
      <c r="S45" s="724"/>
      <c r="T45" s="724"/>
      <c r="U45" s="724"/>
      <c r="V45" s="645"/>
      <c r="W45" s="179"/>
      <c r="X45" s="699"/>
      <c r="Y45" s="70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7" t="s">
        <v>63</v>
      </c>
      <c r="AH45" s="320" t="s">
        <v>64</v>
      </c>
      <c r="AI45" s="321" t="s">
        <v>65</v>
      </c>
      <c r="AJ45" s="322">
        <f t="shared" si="2"/>
        <v>0</v>
      </c>
      <c r="AK45" s="714" t="str">
        <f>IF(AND(AJ45=AJ46, AJ46=AJ47), "一致", "不一致")</f>
        <v>一致</v>
      </c>
    </row>
    <row r="46" spans="1:46" ht="50.05" customHeight="1">
      <c r="A46" s="309">
        <f t="shared" si="1"/>
        <v>7</v>
      </c>
      <c r="B46" s="740"/>
      <c r="C46" s="741"/>
      <c r="D46" s="741"/>
      <c r="E46" s="741"/>
      <c r="F46" s="741"/>
      <c r="G46" s="741"/>
      <c r="H46" s="741"/>
      <c r="I46" s="741"/>
      <c r="J46" s="741"/>
      <c r="K46" s="742"/>
      <c r="L46" s="737"/>
      <c r="M46" s="738"/>
      <c r="N46" s="738"/>
      <c r="O46" s="738"/>
      <c r="P46" s="739"/>
      <c r="Q46" s="724"/>
      <c r="R46" s="724"/>
      <c r="S46" s="724"/>
      <c r="T46" s="724"/>
      <c r="U46" s="724"/>
      <c r="V46" s="645"/>
      <c r="W46" s="179"/>
      <c r="X46" s="699"/>
      <c r="Y46" s="70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7"/>
      <c r="AH46" s="320" t="s">
        <v>66</v>
      </c>
      <c r="AI46" s="321" t="s">
        <v>67</v>
      </c>
      <c r="AJ46" s="322">
        <f t="shared" si="2"/>
        <v>0</v>
      </c>
      <c r="AK46" s="714"/>
    </row>
    <row r="47" spans="1:46" ht="50.05" customHeight="1">
      <c r="A47" s="309">
        <f t="shared" si="1"/>
        <v>8</v>
      </c>
      <c r="B47" s="740"/>
      <c r="C47" s="741"/>
      <c r="D47" s="741"/>
      <c r="E47" s="741"/>
      <c r="F47" s="741"/>
      <c r="G47" s="741"/>
      <c r="H47" s="741"/>
      <c r="I47" s="741"/>
      <c r="J47" s="741"/>
      <c r="K47" s="742"/>
      <c r="L47" s="737"/>
      <c r="M47" s="738"/>
      <c r="N47" s="738"/>
      <c r="O47" s="738"/>
      <c r="P47" s="739"/>
      <c r="Q47" s="724"/>
      <c r="R47" s="724"/>
      <c r="S47" s="724"/>
      <c r="T47" s="724"/>
      <c r="U47" s="724"/>
      <c r="V47" s="645"/>
      <c r="W47" s="179"/>
      <c r="X47" s="699"/>
      <c r="Y47" s="70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7"/>
      <c r="AH47" s="320" t="s">
        <v>68</v>
      </c>
      <c r="AI47" s="321" t="s">
        <v>69</v>
      </c>
      <c r="AJ47" s="322">
        <f t="shared" si="2"/>
        <v>0</v>
      </c>
      <c r="AK47" s="714"/>
    </row>
    <row r="48" spans="1:46" ht="50.05" customHeight="1">
      <c r="A48" s="309">
        <f t="shared" si="1"/>
        <v>9</v>
      </c>
      <c r="B48" s="740"/>
      <c r="C48" s="741"/>
      <c r="D48" s="741"/>
      <c r="E48" s="741"/>
      <c r="F48" s="741"/>
      <c r="G48" s="741"/>
      <c r="H48" s="741"/>
      <c r="I48" s="741"/>
      <c r="J48" s="741"/>
      <c r="K48" s="742"/>
      <c r="L48" s="737"/>
      <c r="M48" s="738"/>
      <c r="N48" s="738"/>
      <c r="O48" s="738"/>
      <c r="P48" s="739"/>
      <c r="Q48" s="724"/>
      <c r="R48" s="724"/>
      <c r="S48" s="724"/>
      <c r="T48" s="724"/>
      <c r="U48" s="724"/>
      <c r="V48" s="645"/>
      <c r="W48" s="179"/>
      <c r="X48" s="699"/>
      <c r="Y48" s="70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7" t="s">
        <v>70</v>
      </c>
      <c r="AH48" s="320" t="s">
        <v>71</v>
      </c>
      <c r="AI48" s="321" t="s">
        <v>72</v>
      </c>
      <c r="AJ48" s="322">
        <f t="shared" si="2"/>
        <v>0</v>
      </c>
      <c r="AK48" s="714" t="str">
        <f>IF(AJ48=AJ49, "一致", "不一致")</f>
        <v>一致</v>
      </c>
    </row>
    <row r="49" spans="1:37" ht="50.05" customHeight="1">
      <c r="A49" s="309">
        <f t="shared" si="1"/>
        <v>10</v>
      </c>
      <c r="B49" s="740"/>
      <c r="C49" s="741"/>
      <c r="D49" s="741"/>
      <c r="E49" s="741"/>
      <c r="F49" s="741"/>
      <c r="G49" s="741"/>
      <c r="H49" s="741"/>
      <c r="I49" s="741"/>
      <c r="J49" s="741"/>
      <c r="K49" s="742"/>
      <c r="L49" s="737"/>
      <c r="M49" s="738"/>
      <c r="N49" s="738"/>
      <c r="O49" s="738"/>
      <c r="P49" s="739"/>
      <c r="Q49" s="724"/>
      <c r="R49" s="724"/>
      <c r="S49" s="724"/>
      <c r="T49" s="724"/>
      <c r="U49" s="724"/>
      <c r="V49" s="645"/>
      <c r="W49" s="179"/>
      <c r="X49" s="699"/>
      <c r="Y49" s="70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7"/>
      <c r="AH49" s="320" t="s">
        <v>73</v>
      </c>
      <c r="AI49" s="321" t="s">
        <v>74</v>
      </c>
      <c r="AJ49" s="322">
        <f t="shared" si="2"/>
        <v>0</v>
      </c>
      <c r="AK49" s="714"/>
    </row>
    <row r="50" spans="1:37" ht="50.05" customHeight="1">
      <c r="A50" s="309">
        <f t="shared" si="1"/>
        <v>11</v>
      </c>
      <c r="B50" s="740"/>
      <c r="C50" s="741"/>
      <c r="D50" s="741"/>
      <c r="E50" s="741"/>
      <c r="F50" s="741"/>
      <c r="G50" s="741"/>
      <c r="H50" s="741"/>
      <c r="I50" s="741"/>
      <c r="J50" s="741"/>
      <c r="K50" s="742"/>
      <c r="L50" s="737"/>
      <c r="M50" s="738"/>
      <c r="N50" s="738"/>
      <c r="O50" s="738"/>
      <c r="P50" s="739"/>
      <c r="Q50" s="724"/>
      <c r="R50" s="724"/>
      <c r="S50" s="724"/>
      <c r="T50" s="724"/>
      <c r="U50" s="724"/>
      <c r="V50" s="645"/>
      <c r="W50" s="179"/>
      <c r="X50" s="699"/>
      <c r="Y50" s="70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7" t="s">
        <v>75</v>
      </c>
      <c r="AH50" s="320" t="s">
        <v>76</v>
      </c>
      <c r="AI50" s="321" t="s">
        <v>77</v>
      </c>
      <c r="AJ50" s="322">
        <f t="shared" si="2"/>
        <v>0</v>
      </c>
      <c r="AK50" s="714" t="str">
        <f>IF(AJ50=AJ51, "一致", "不一致")</f>
        <v>一致</v>
      </c>
    </row>
    <row r="51" spans="1:37" ht="50.05" customHeight="1">
      <c r="A51" s="309">
        <f t="shared" si="1"/>
        <v>12</v>
      </c>
      <c r="B51" s="740"/>
      <c r="C51" s="741"/>
      <c r="D51" s="741"/>
      <c r="E51" s="741"/>
      <c r="F51" s="741"/>
      <c r="G51" s="741"/>
      <c r="H51" s="741"/>
      <c r="I51" s="741"/>
      <c r="J51" s="741"/>
      <c r="K51" s="742"/>
      <c r="L51" s="737"/>
      <c r="M51" s="738"/>
      <c r="N51" s="738"/>
      <c r="O51" s="738"/>
      <c r="P51" s="739"/>
      <c r="Q51" s="724"/>
      <c r="R51" s="724"/>
      <c r="S51" s="724"/>
      <c r="T51" s="724"/>
      <c r="U51" s="724"/>
      <c r="V51" s="645"/>
      <c r="W51" s="179"/>
      <c r="X51" s="699"/>
      <c r="Y51" s="70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7"/>
      <c r="AH51" s="320" t="s">
        <v>78</v>
      </c>
      <c r="AI51" s="321" t="s">
        <v>79</v>
      </c>
      <c r="AJ51" s="322">
        <f t="shared" si="2"/>
        <v>0</v>
      </c>
      <c r="AK51" s="714"/>
    </row>
    <row r="52" spans="1:37" ht="50.05" customHeight="1">
      <c r="A52" s="309">
        <f t="shared" si="1"/>
        <v>13</v>
      </c>
      <c r="B52" s="740"/>
      <c r="C52" s="741"/>
      <c r="D52" s="741"/>
      <c r="E52" s="741"/>
      <c r="F52" s="741"/>
      <c r="G52" s="741"/>
      <c r="H52" s="741"/>
      <c r="I52" s="741"/>
      <c r="J52" s="741"/>
      <c r="K52" s="742"/>
      <c r="L52" s="737"/>
      <c r="M52" s="738"/>
      <c r="N52" s="738"/>
      <c r="O52" s="738"/>
      <c r="P52" s="739"/>
      <c r="Q52" s="724"/>
      <c r="R52" s="724"/>
      <c r="S52" s="724"/>
      <c r="T52" s="724"/>
      <c r="U52" s="724"/>
      <c r="V52" s="645"/>
      <c r="W52" s="179"/>
      <c r="X52" s="699"/>
      <c r="Y52" s="70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7" t="s">
        <v>80</v>
      </c>
      <c r="AH52" s="320" t="s">
        <v>81</v>
      </c>
      <c r="AI52" s="321" t="s">
        <v>82</v>
      </c>
      <c r="AJ52" s="322">
        <f t="shared" si="2"/>
        <v>0</v>
      </c>
      <c r="AK52" s="714" t="str">
        <f>IF(AND(AJ52=AJ53, AJ53=AJ54, AJ54=AJ55), "一致", "不一致")</f>
        <v>一致</v>
      </c>
    </row>
    <row r="53" spans="1:37" ht="50.05" customHeight="1">
      <c r="A53" s="309">
        <f t="shared" si="1"/>
        <v>14</v>
      </c>
      <c r="B53" s="740"/>
      <c r="C53" s="741"/>
      <c r="D53" s="741"/>
      <c r="E53" s="741"/>
      <c r="F53" s="741"/>
      <c r="G53" s="741"/>
      <c r="H53" s="741"/>
      <c r="I53" s="741"/>
      <c r="J53" s="741"/>
      <c r="K53" s="742"/>
      <c r="L53" s="737"/>
      <c r="M53" s="738"/>
      <c r="N53" s="738"/>
      <c r="O53" s="738"/>
      <c r="P53" s="739"/>
      <c r="Q53" s="724"/>
      <c r="R53" s="724"/>
      <c r="S53" s="724"/>
      <c r="T53" s="724"/>
      <c r="U53" s="724"/>
      <c r="V53" s="645"/>
      <c r="W53" s="179"/>
      <c r="X53" s="699"/>
      <c r="Y53" s="70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7"/>
      <c r="AH53" s="320" t="s">
        <v>83</v>
      </c>
      <c r="AI53" s="321" t="s">
        <v>84</v>
      </c>
      <c r="AJ53" s="322">
        <f t="shared" si="2"/>
        <v>0</v>
      </c>
      <c r="AK53" s="714"/>
    </row>
    <row r="54" spans="1:37" ht="50.05" customHeight="1">
      <c r="A54" s="309">
        <f t="shared" si="1"/>
        <v>15</v>
      </c>
      <c r="B54" s="740"/>
      <c r="C54" s="741"/>
      <c r="D54" s="741"/>
      <c r="E54" s="741"/>
      <c r="F54" s="741"/>
      <c r="G54" s="741"/>
      <c r="H54" s="741"/>
      <c r="I54" s="741"/>
      <c r="J54" s="741"/>
      <c r="K54" s="742"/>
      <c r="L54" s="737"/>
      <c r="M54" s="738"/>
      <c r="N54" s="738"/>
      <c r="O54" s="738"/>
      <c r="P54" s="739"/>
      <c r="Q54" s="724"/>
      <c r="R54" s="724"/>
      <c r="S54" s="724"/>
      <c r="T54" s="724"/>
      <c r="U54" s="724"/>
      <c r="V54" s="645"/>
      <c r="W54" s="179"/>
      <c r="X54" s="699"/>
      <c r="Y54" s="70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7"/>
      <c r="AH54" s="320" t="s">
        <v>85</v>
      </c>
      <c r="AI54" s="321" t="s">
        <v>86</v>
      </c>
      <c r="AJ54" s="322">
        <f t="shared" si="2"/>
        <v>0</v>
      </c>
      <c r="AK54" s="714"/>
    </row>
    <row r="55" spans="1:37" ht="50.05" customHeight="1">
      <c r="A55" s="309">
        <f t="shared" si="1"/>
        <v>16</v>
      </c>
      <c r="B55" s="740"/>
      <c r="C55" s="741"/>
      <c r="D55" s="741"/>
      <c r="E55" s="741"/>
      <c r="F55" s="741"/>
      <c r="G55" s="741"/>
      <c r="H55" s="741"/>
      <c r="I55" s="741"/>
      <c r="J55" s="741"/>
      <c r="K55" s="742"/>
      <c r="L55" s="737"/>
      <c r="M55" s="738"/>
      <c r="N55" s="738"/>
      <c r="O55" s="738"/>
      <c r="P55" s="739"/>
      <c r="Q55" s="724"/>
      <c r="R55" s="724"/>
      <c r="S55" s="724"/>
      <c r="T55" s="724"/>
      <c r="U55" s="724"/>
      <c r="V55" s="645"/>
      <c r="W55" s="179"/>
      <c r="X55" s="699"/>
      <c r="Y55" s="70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7"/>
      <c r="AH55" s="320" t="s">
        <v>87</v>
      </c>
      <c r="AI55" s="321" t="s">
        <v>88</v>
      </c>
      <c r="AJ55" s="322">
        <f t="shared" si="2"/>
        <v>0</v>
      </c>
      <c r="AK55" s="714"/>
    </row>
    <row r="56" spans="1:37" ht="50.05" customHeight="1">
      <c r="A56" s="309">
        <f t="shared" si="1"/>
        <v>17</v>
      </c>
      <c r="B56" s="740"/>
      <c r="C56" s="741"/>
      <c r="D56" s="741"/>
      <c r="E56" s="741"/>
      <c r="F56" s="741"/>
      <c r="G56" s="741"/>
      <c r="H56" s="741"/>
      <c r="I56" s="741"/>
      <c r="J56" s="741"/>
      <c r="K56" s="742"/>
      <c r="L56" s="737"/>
      <c r="M56" s="738"/>
      <c r="N56" s="738"/>
      <c r="O56" s="738"/>
      <c r="P56" s="739"/>
      <c r="Q56" s="724"/>
      <c r="R56" s="724"/>
      <c r="S56" s="724"/>
      <c r="T56" s="724"/>
      <c r="U56" s="724"/>
      <c r="V56" s="645"/>
      <c r="W56" s="179"/>
      <c r="X56" s="699"/>
      <c r="Y56" s="70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7" t="s">
        <v>89</v>
      </c>
      <c r="AH56" s="320" t="s">
        <v>90</v>
      </c>
      <c r="AI56" s="321" t="s">
        <v>91</v>
      </c>
      <c r="AJ56" s="322">
        <f t="shared" si="2"/>
        <v>0</v>
      </c>
      <c r="AK56" s="714" t="str">
        <f>IF(AJ56=AJ57, "一致", "不一致")</f>
        <v>一致</v>
      </c>
    </row>
    <row r="57" spans="1:37" ht="50.05" customHeight="1">
      <c r="A57" s="309">
        <f t="shared" si="1"/>
        <v>18</v>
      </c>
      <c r="B57" s="740"/>
      <c r="C57" s="741"/>
      <c r="D57" s="741"/>
      <c r="E57" s="741"/>
      <c r="F57" s="741"/>
      <c r="G57" s="741"/>
      <c r="H57" s="741"/>
      <c r="I57" s="741"/>
      <c r="J57" s="741"/>
      <c r="K57" s="742"/>
      <c r="L57" s="737"/>
      <c r="M57" s="738"/>
      <c r="N57" s="738"/>
      <c r="O57" s="738"/>
      <c r="P57" s="739"/>
      <c r="Q57" s="724"/>
      <c r="R57" s="724"/>
      <c r="S57" s="724"/>
      <c r="T57" s="724"/>
      <c r="U57" s="724"/>
      <c r="V57" s="645"/>
      <c r="W57" s="179"/>
      <c r="X57" s="699"/>
      <c r="Y57" s="70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7"/>
      <c r="AH57" s="320" t="s">
        <v>92</v>
      </c>
      <c r="AI57" s="321" t="s">
        <v>93</v>
      </c>
      <c r="AJ57" s="322">
        <f t="shared" si="2"/>
        <v>0</v>
      </c>
      <c r="AK57" s="714"/>
    </row>
    <row r="58" spans="1:37" ht="50.05" customHeight="1">
      <c r="A58" s="309">
        <f t="shared" si="1"/>
        <v>19</v>
      </c>
      <c r="B58" s="740"/>
      <c r="C58" s="741"/>
      <c r="D58" s="741"/>
      <c r="E58" s="741"/>
      <c r="F58" s="741"/>
      <c r="G58" s="741"/>
      <c r="H58" s="741"/>
      <c r="I58" s="741"/>
      <c r="J58" s="741"/>
      <c r="K58" s="742"/>
      <c r="L58" s="737"/>
      <c r="M58" s="738"/>
      <c r="N58" s="738"/>
      <c r="O58" s="738"/>
      <c r="P58" s="739"/>
      <c r="Q58" s="724"/>
      <c r="R58" s="724"/>
      <c r="S58" s="724"/>
      <c r="T58" s="724"/>
      <c r="U58" s="724"/>
      <c r="V58" s="645"/>
      <c r="W58" s="179"/>
      <c r="X58" s="699"/>
      <c r="Y58" s="70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7" t="s">
        <v>94</v>
      </c>
      <c r="AH58" s="320" t="s">
        <v>95</v>
      </c>
      <c r="AI58" s="321" t="s">
        <v>96</v>
      </c>
      <c r="AJ58" s="322">
        <f t="shared" si="2"/>
        <v>0</v>
      </c>
      <c r="AK58" s="714" t="str">
        <f>IF(AND(AJ58=AJ59, AJ59=AJ60, AJ60=AJ61), "一致", "不一致")</f>
        <v>一致</v>
      </c>
    </row>
    <row r="59" spans="1:37" ht="50.05" customHeight="1">
      <c r="A59" s="309">
        <f t="shared" si="1"/>
        <v>20</v>
      </c>
      <c r="B59" s="740"/>
      <c r="C59" s="741"/>
      <c r="D59" s="741"/>
      <c r="E59" s="741"/>
      <c r="F59" s="741"/>
      <c r="G59" s="741"/>
      <c r="H59" s="741"/>
      <c r="I59" s="741"/>
      <c r="J59" s="741"/>
      <c r="K59" s="742"/>
      <c r="L59" s="737"/>
      <c r="M59" s="738"/>
      <c r="N59" s="738"/>
      <c r="O59" s="738"/>
      <c r="P59" s="739"/>
      <c r="Q59" s="724"/>
      <c r="R59" s="724"/>
      <c r="S59" s="724"/>
      <c r="T59" s="724"/>
      <c r="U59" s="724"/>
      <c r="V59" s="645"/>
      <c r="W59" s="179"/>
      <c r="X59" s="699"/>
      <c r="Y59" s="70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7"/>
      <c r="AH59" s="320" t="s">
        <v>97</v>
      </c>
      <c r="AI59" s="321" t="s">
        <v>98</v>
      </c>
      <c r="AJ59" s="322">
        <f t="shared" si="2"/>
        <v>0</v>
      </c>
      <c r="AK59" s="714"/>
    </row>
    <row r="60" spans="1:37" ht="50.05" customHeight="1">
      <c r="A60" s="309">
        <f t="shared" si="1"/>
        <v>21</v>
      </c>
      <c r="B60" s="740"/>
      <c r="C60" s="741"/>
      <c r="D60" s="741"/>
      <c r="E60" s="741"/>
      <c r="F60" s="741"/>
      <c r="G60" s="741"/>
      <c r="H60" s="741"/>
      <c r="I60" s="741"/>
      <c r="J60" s="741"/>
      <c r="K60" s="742"/>
      <c r="L60" s="737"/>
      <c r="M60" s="738"/>
      <c r="N60" s="738"/>
      <c r="O60" s="738"/>
      <c r="P60" s="739"/>
      <c r="Q60" s="724"/>
      <c r="R60" s="724"/>
      <c r="S60" s="724"/>
      <c r="T60" s="724"/>
      <c r="U60" s="724"/>
      <c r="V60" s="645"/>
      <c r="W60" s="179"/>
      <c r="X60" s="699"/>
      <c r="Y60" s="70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7"/>
      <c r="AH60" s="320" t="s">
        <v>99</v>
      </c>
      <c r="AI60" s="321" t="s">
        <v>100</v>
      </c>
      <c r="AJ60" s="322">
        <f t="shared" si="2"/>
        <v>0</v>
      </c>
      <c r="AK60" s="714"/>
    </row>
    <row r="61" spans="1:37" ht="50.05" customHeight="1">
      <c r="A61" s="309">
        <f t="shared" si="1"/>
        <v>22</v>
      </c>
      <c r="B61" s="740"/>
      <c r="C61" s="741"/>
      <c r="D61" s="741"/>
      <c r="E61" s="741"/>
      <c r="F61" s="741"/>
      <c r="G61" s="741"/>
      <c r="H61" s="741"/>
      <c r="I61" s="741"/>
      <c r="J61" s="741"/>
      <c r="K61" s="742"/>
      <c r="L61" s="737"/>
      <c r="M61" s="738"/>
      <c r="N61" s="738"/>
      <c r="O61" s="738"/>
      <c r="P61" s="739"/>
      <c r="Q61" s="724"/>
      <c r="R61" s="724"/>
      <c r="S61" s="724"/>
      <c r="T61" s="724"/>
      <c r="U61" s="724"/>
      <c r="V61" s="645"/>
      <c r="W61" s="179"/>
      <c r="X61" s="699"/>
      <c r="Y61" s="70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7"/>
      <c r="AH61" s="320" t="s">
        <v>101</v>
      </c>
      <c r="AI61" s="321" t="s">
        <v>102</v>
      </c>
      <c r="AJ61" s="322">
        <f t="shared" si="2"/>
        <v>0</v>
      </c>
      <c r="AK61" s="714"/>
    </row>
    <row r="62" spans="1:37" ht="50.05" customHeight="1">
      <c r="A62" s="309">
        <f t="shared" si="1"/>
        <v>23</v>
      </c>
      <c r="B62" s="740"/>
      <c r="C62" s="741"/>
      <c r="D62" s="741"/>
      <c r="E62" s="741"/>
      <c r="F62" s="741"/>
      <c r="G62" s="741"/>
      <c r="H62" s="741"/>
      <c r="I62" s="741"/>
      <c r="J62" s="741"/>
      <c r="K62" s="742"/>
      <c r="L62" s="737"/>
      <c r="M62" s="738"/>
      <c r="N62" s="738"/>
      <c r="O62" s="738"/>
      <c r="P62" s="739"/>
      <c r="Q62" s="724"/>
      <c r="R62" s="724"/>
      <c r="S62" s="724"/>
      <c r="T62" s="724"/>
      <c r="U62" s="724"/>
      <c r="V62" s="645"/>
      <c r="W62" s="179"/>
      <c r="X62" s="699"/>
      <c r="Y62" s="70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7" t="s">
        <v>103</v>
      </c>
      <c r="AH62" s="320" t="s">
        <v>104</v>
      </c>
      <c r="AI62" s="321" t="s">
        <v>105</v>
      </c>
      <c r="AJ62" s="322">
        <f t="shared" si="2"/>
        <v>0</v>
      </c>
      <c r="AK62" s="714" t="str">
        <f>IF(AJ62=AJ63, "一致", "不一致")</f>
        <v>一致</v>
      </c>
    </row>
    <row r="63" spans="1:37" ht="50.05" customHeight="1">
      <c r="A63" s="309">
        <f t="shared" si="1"/>
        <v>24</v>
      </c>
      <c r="B63" s="740"/>
      <c r="C63" s="741"/>
      <c r="D63" s="741"/>
      <c r="E63" s="741"/>
      <c r="F63" s="741"/>
      <c r="G63" s="741"/>
      <c r="H63" s="741"/>
      <c r="I63" s="741"/>
      <c r="J63" s="741"/>
      <c r="K63" s="742"/>
      <c r="L63" s="737"/>
      <c r="M63" s="738"/>
      <c r="N63" s="738"/>
      <c r="O63" s="738"/>
      <c r="P63" s="739"/>
      <c r="Q63" s="724"/>
      <c r="R63" s="724"/>
      <c r="S63" s="724"/>
      <c r="T63" s="724"/>
      <c r="U63" s="724"/>
      <c r="V63" s="645"/>
      <c r="W63" s="179"/>
      <c r="X63" s="699"/>
      <c r="Y63" s="70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7"/>
      <c r="AH63" s="320" t="s">
        <v>106</v>
      </c>
      <c r="AI63" s="321" t="s">
        <v>107</v>
      </c>
      <c r="AJ63" s="322">
        <f t="shared" si="2"/>
        <v>0</v>
      </c>
      <c r="AK63" s="714"/>
    </row>
    <row r="64" spans="1:37" ht="50.05" customHeight="1">
      <c r="A64" s="309">
        <f t="shared" si="1"/>
        <v>25</v>
      </c>
      <c r="B64" s="740"/>
      <c r="C64" s="741"/>
      <c r="D64" s="741"/>
      <c r="E64" s="741"/>
      <c r="F64" s="741"/>
      <c r="G64" s="741"/>
      <c r="H64" s="741"/>
      <c r="I64" s="741"/>
      <c r="J64" s="741"/>
      <c r="K64" s="742"/>
      <c r="L64" s="737"/>
      <c r="M64" s="738"/>
      <c r="N64" s="738"/>
      <c r="O64" s="738"/>
      <c r="P64" s="739"/>
      <c r="Q64" s="724"/>
      <c r="R64" s="724"/>
      <c r="S64" s="724"/>
      <c r="T64" s="724"/>
      <c r="U64" s="724"/>
      <c r="V64" s="645"/>
      <c r="W64" s="179"/>
      <c r="X64" s="699"/>
      <c r="Y64" s="70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13" t="s">
        <v>108</v>
      </c>
      <c r="AH64" s="320" t="s">
        <v>109</v>
      </c>
      <c r="AI64" s="321" t="s">
        <v>110</v>
      </c>
      <c r="AJ64" s="322">
        <f t="shared" si="2"/>
        <v>0</v>
      </c>
      <c r="AK64" s="714" t="str">
        <f>IF(AJ64=AJ65, "一致", "不一致")</f>
        <v>一致</v>
      </c>
    </row>
    <row r="65" spans="1:37" ht="50.05" customHeight="1">
      <c r="A65" s="309">
        <f t="shared" si="1"/>
        <v>26</v>
      </c>
      <c r="B65" s="740"/>
      <c r="C65" s="741"/>
      <c r="D65" s="741"/>
      <c r="E65" s="741"/>
      <c r="F65" s="741"/>
      <c r="G65" s="741"/>
      <c r="H65" s="741"/>
      <c r="I65" s="741"/>
      <c r="J65" s="741"/>
      <c r="K65" s="742"/>
      <c r="L65" s="737"/>
      <c r="M65" s="738"/>
      <c r="N65" s="738"/>
      <c r="O65" s="738"/>
      <c r="P65" s="739"/>
      <c r="Q65" s="724"/>
      <c r="R65" s="724"/>
      <c r="S65" s="724"/>
      <c r="T65" s="724"/>
      <c r="U65" s="724"/>
      <c r="V65" s="645"/>
      <c r="W65" s="179"/>
      <c r="X65" s="699"/>
      <c r="Y65" s="70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13"/>
      <c r="AH65" s="320" t="s">
        <v>111</v>
      </c>
      <c r="AI65" s="321" t="s">
        <v>112</v>
      </c>
      <c r="AJ65" s="322">
        <f t="shared" si="2"/>
        <v>0</v>
      </c>
      <c r="AK65" s="714"/>
    </row>
    <row r="66" spans="1:37" ht="50.05" customHeight="1">
      <c r="A66" s="309">
        <f t="shared" si="1"/>
        <v>27</v>
      </c>
      <c r="B66" s="740"/>
      <c r="C66" s="741"/>
      <c r="D66" s="741"/>
      <c r="E66" s="741"/>
      <c r="F66" s="741"/>
      <c r="G66" s="741"/>
      <c r="H66" s="741"/>
      <c r="I66" s="741"/>
      <c r="J66" s="741"/>
      <c r="K66" s="742"/>
      <c r="L66" s="737"/>
      <c r="M66" s="738"/>
      <c r="N66" s="738"/>
      <c r="O66" s="738"/>
      <c r="P66" s="739"/>
      <c r="Q66" s="724"/>
      <c r="R66" s="724"/>
      <c r="S66" s="724"/>
      <c r="T66" s="724"/>
      <c r="U66" s="724"/>
      <c r="V66" s="645"/>
      <c r="W66" s="179"/>
      <c r="X66" s="699"/>
      <c r="Y66" s="70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13" t="s">
        <v>113</v>
      </c>
      <c r="AH66" s="320" t="s">
        <v>114</v>
      </c>
      <c r="AI66" s="321" t="s">
        <v>115</v>
      </c>
      <c r="AJ66" s="322">
        <f t="shared" si="2"/>
        <v>0</v>
      </c>
      <c r="AK66" s="714" t="str">
        <f>IF(AJ66=AJ67, "一致", "不一致")</f>
        <v>一致</v>
      </c>
    </row>
    <row r="67" spans="1:37" ht="50.05" customHeight="1">
      <c r="A67" s="309">
        <f t="shared" si="1"/>
        <v>28</v>
      </c>
      <c r="B67" s="740"/>
      <c r="C67" s="741"/>
      <c r="D67" s="741"/>
      <c r="E67" s="741"/>
      <c r="F67" s="741"/>
      <c r="G67" s="741"/>
      <c r="H67" s="741"/>
      <c r="I67" s="741"/>
      <c r="J67" s="741"/>
      <c r="K67" s="742"/>
      <c r="L67" s="737"/>
      <c r="M67" s="738"/>
      <c r="N67" s="738"/>
      <c r="O67" s="738"/>
      <c r="P67" s="739"/>
      <c r="Q67" s="724"/>
      <c r="R67" s="724"/>
      <c r="S67" s="724"/>
      <c r="T67" s="724"/>
      <c r="U67" s="724"/>
      <c r="V67" s="645"/>
      <c r="W67" s="179"/>
      <c r="X67" s="699"/>
      <c r="Y67" s="70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13"/>
      <c r="AH67" s="320" t="s">
        <v>116</v>
      </c>
      <c r="AI67" s="321" t="s">
        <v>117</v>
      </c>
      <c r="AJ67" s="322">
        <f t="shared" si="2"/>
        <v>0</v>
      </c>
      <c r="AK67" s="714"/>
    </row>
    <row r="68" spans="1:37" ht="50.05" customHeight="1">
      <c r="A68" s="309">
        <f t="shared" si="1"/>
        <v>29</v>
      </c>
      <c r="B68" s="740"/>
      <c r="C68" s="741"/>
      <c r="D68" s="741"/>
      <c r="E68" s="741"/>
      <c r="F68" s="741"/>
      <c r="G68" s="741"/>
      <c r="H68" s="741"/>
      <c r="I68" s="741"/>
      <c r="J68" s="741"/>
      <c r="K68" s="742"/>
      <c r="L68" s="737"/>
      <c r="M68" s="738"/>
      <c r="N68" s="738"/>
      <c r="O68" s="738"/>
      <c r="P68" s="739"/>
      <c r="Q68" s="724"/>
      <c r="R68" s="724"/>
      <c r="S68" s="724"/>
      <c r="T68" s="724"/>
      <c r="U68" s="724"/>
      <c r="V68" s="645"/>
      <c r="W68" s="179"/>
      <c r="X68" s="699"/>
      <c r="Y68" s="70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13" t="s">
        <v>118</v>
      </c>
      <c r="AH68" s="320" t="s">
        <v>119</v>
      </c>
      <c r="AI68" s="321" t="s">
        <v>120</v>
      </c>
      <c r="AJ68" s="322">
        <f t="shared" si="2"/>
        <v>0</v>
      </c>
      <c r="AK68" s="714" t="str">
        <f>IF(AJ68=AJ69, "一致", "不一致")</f>
        <v>一致</v>
      </c>
    </row>
    <row r="69" spans="1:37" ht="50.05" customHeight="1">
      <c r="A69" s="309">
        <f t="shared" si="1"/>
        <v>30</v>
      </c>
      <c r="B69" s="740"/>
      <c r="C69" s="741"/>
      <c r="D69" s="741"/>
      <c r="E69" s="741"/>
      <c r="F69" s="741"/>
      <c r="G69" s="741"/>
      <c r="H69" s="741"/>
      <c r="I69" s="741"/>
      <c r="J69" s="741"/>
      <c r="K69" s="742"/>
      <c r="L69" s="737"/>
      <c r="M69" s="738"/>
      <c r="N69" s="738"/>
      <c r="O69" s="738"/>
      <c r="P69" s="739"/>
      <c r="Q69" s="724"/>
      <c r="R69" s="724"/>
      <c r="S69" s="724"/>
      <c r="T69" s="724"/>
      <c r="U69" s="724"/>
      <c r="V69" s="645"/>
      <c r="W69" s="179"/>
      <c r="X69" s="699"/>
      <c r="Y69" s="70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13"/>
      <c r="AH69" s="320" t="s">
        <v>121</v>
      </c>
      <c r="AI69" s="321" t="s">
        <v>122</v>
      </c>
      <c r="AJ69" s="322">
        <f t="shared" si="2"/>
        <v>0</v>
      </c>
      <c r="AK69" s="714"/>
    </row>
    <row r="70" spans="1:37" ht="50.05" customHeight="1">
      <c r="A70" s="309">
        <f t="shared" si="1"/>
        <v>31</v>
      </c>
      <c r="B70" s="740"/>
      <c r="C70" s="741"/>
      <c r="D70" s="741"/>
      <c r="E70" s="741"/>
      <c r="F70" s="741"/>
      <c r="G70" s="741"/>
      <c r="H70" s="741"/>
      <c r="I70" s="741"/>
      <c r="J70" s="741"/>
      <c r="K70" s="742"/>
      <c r="L70" s="737"/>
      <c r="M70" s="738"/>
      <c r="N70" s="738"/>
      <c r="O70" s="738"/>
      <c r="P70" s="739"/>
      <c r="Q70" s="724"/>
      <c r="R70" s="724"/>
      <c r="S70" s="724"/>
      <c r="T70" s="724"/>
      <c r="U70" s="724"/>
      <c r="V70" s="645"/>
      <c r="W70" s="179"/>
      <c r="X70" s="699"/>
      <c r="Y70" s="70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13" t="s">
        <v>123</v>
      </c>
      <c r="AH70" s="320" t="s">
        <v>124</v>
      </c>
      <c r="AI70" s="321" t="s">
        <v>125</v>
      </c>
      <c r="AJ70" s="322">
        <f t="shared" si="2"/>
        <v>0</v>
      </c>
      <c r="AK70" s="714" t="str">
        <f>IF(AJ70=AJ71, "一致", "不一致")</f>
        <v>一致</v>
      </c>
    </row>
    <row r="71" spans="1:37" ht="50.05" customHeight="1">
      <c r="A71" s="309">
        <f t="shared" si="1"/>
        <v>32</v>
      </c>
      <c r="B71" s="740"/>
      <c r="C71" s="741"/>
      <c r="D71" s="741"/>
      <c r="E71" s="741"/>
      <c r="F71" s="741"/>
      <c r="G71" s="741"/>
      <c r="H71" s="741"/>
      <c r="I71" s="741"/>
      <c r="J71" s="741"/>
      <c r="K71" s="742"/>
      <c r="L71" s="737"/>
      <c r="M71" s="738"/>
      <c r="N71" s="738"/>
      <c r="O71" s="738"/>
      <c r="P71" s="739"/>
      <c r="Q71" s="724"/>
      <c r="R71" s="724"/>
      <c r="S71" s="724"/>
      <c r="T71" s="724"/>
      <c r="U71" s="724"/>
      <c r="V71" s="645"/>
      <c r="W71" s="179"/>
      <c r="X71" s="699"/>
      <c r="Y71" s="70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13"/>
      <c r="AH71" s="320" t="s">
        <v>126</v>
      </c>
      <c r="AI71" s="321" t="s">
        <v>127</v>
      </c>
      <c r="AJ71" s="322">
        <f t="shared" si="2"/>
        <v>0</v>
      </c>
      <c r="AK71" s="714"/>
    </row>
    <row r="72" spans="1:37" ht="50.05" customHeight="1">
      <c r="A72" s="309">
        <f t="shared" si="1"/>
        <v>33</v>
      </c>
      <c r="B72" s="740"/>
      <c r="C72" s="741"/>
      <c r="D72" s="741"/>
      <c r="E72" s="741"/>
      <c r="F72" s="741"/>
      <c r="G72" s="741"/>
      <c r="H72" s="741"/>
      <c r="I72" s="741"/>
      <c r="J72" s="741"/>
      <c r="K72" s="742"/>
      <c r="L72" s="737"/>
      <c r="M72" s="738"/>
      <c r="N72" s="738"/>
      <c r="O72" s="738"/>
      <c r="P72" s="739"/>
      <c r="Q72" s="724"/>
      <c r="R72" s="724"/>
      <c r="S72" s="724"/>
      <c r="T72" s="724"/>
      <c r="U72" s="724"/>
      <c r="V72" s="645"/>
      <c r="W72" s="179"/>
      <c r="X72" s="699"/>
      <c r="Y72" s="70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13" t="s">
        <v>128</v>
      </c>
      <c r="AH72" s="320" t="s">
        <v>129</v>
      </c>
      <c r="AI72" s="321" t="s">
        <v>130</v>
      </c>
      <c r="AJ72" s="322">
        <f t="shared" si="2"/>
        <v>0</v>
      </c>
      <c r="AK72" s="714" t="str">
        <f>IF(AJ72=AJ73, "一致", "不一致")</f>
        <v>一致</v>
      </c>
    </row>
    <row r="73" spans="1:37" ht="50.05" customHeight="1" thickBot="1">
      <c r="A73" s="309">
        <f t="shared" si="1"/>
        <v>34</v>
      </c>
      <c r="B73" s="740"/>
      <c r="C73" s="741"/>
      <c r="D73" s="741"/>
      <c r="E73" s="741"/>
      <c r="F73" s="741"/>
      <c r="G73" s="741"/>
      <c r="H73" s="741"/>
      <c r="I73" s="741"/>
      <c r="J73" s="741"/>
      <c r="K73" s="742"/>
      <c r="L73" s="737"/>
      <c r="M73" s="738"/>
      <c r="N73" s="738"/>
      <c r="O73" s="738"/>
      <c r="P73" s="739"/>
      <c r="Q73" s="724"/>
      <c r="R73" s="724"/>
      <c r="S73" s="724"/>
      <c r="T73" s="724"/>
      <c r="U73" s="724"/>
      <c r="V73" s="645"/>
      <c r="W73" s="179"/>
      <c r="X73" s="699"/>
      <c r="Y73" s="70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15"/>
      <c r="AH73" s="323" t="s">
        <v>131</v>
      </c>
      <c r="AI73" s="324" t="s">
        <v>132</v>
      </c>
      <c r="AJ73" s="325">
        <f t="shared" si="2"/>
        <v>0</v>
      </c>
      <c r="AK73" s="716"/>
    </row>
    <row r="74" spans="1:37" ht="50.05" customHeight="1">
      <c r="A74" s="309">
        <f t="shared" si="1"/>
        <v>35</v>
      </c>
      <c r="B74" s="740"/>
      <c r="C74" s="741"/>
      <c r="D74" s="741"/>
      <c r="E74" s="741"/>
      <c r="F74" s="741"/>
      <c r="G74" s="741"/>
      <c r="H74" s="741"/>
      <c r="I74" s="741"/>
      <c r="J74" s="741"/>
      <c r="K74" s="742"/>
      <c r="L74" s="737"/>
      <c r="M74" s="738"/>
      <c r="N74" s="738"/>
      <c r="O74" s="738"/>
      <c r="P74" s="739"/>
      <c r="Q74" s="724"/>
      <c r="R74" s="724"/>
      <c r="S74" s="724"/>
      <c r="T74" s="724"/>
      <c r="U74" s="724"/>
      <c r="V74" s="645"/>
      <c r="W74" s="179"/>
      <c r="X74" s="699"/>
      <c r="Y74" s="70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50.05" customHeight="1">
      <c r="A75" s="309">
        <f t="shared" si="1"/>
        <v>36</v>
      </c>
      <c r="B75" s="740"/>
      <c r="C75" s="741"/>
      <c r="D75" s="741"/>
      <c r="E75" s="741"/>
      <c r="F75" s="741"/>
      <c r="G75" s="741"/>
      <c r="H75" s="741"/>
      <c r="I75" s="741"/>
      <c r="J75" s="741"/>
      <c r="K75" s="742"/>
      <c r="L75" s="737"/>
      <c r="M75" s="738"/>
      <c r="N75" s="738"/>
      <c r="O75" s="738"/>
      <c r="P75" s="739"/>
      <c r="Q75" s="724"/>
      <c r="R75" s="724"/>
      <c r="S75" s="724"/>
      <c r="T75" s="724"/>
      <c r="U75" s="724"/>
      <c r="V75" s="645"/>
      <c r="W75" s="179"/>
      <c r="X75" s="699"/>
      <c r="Y75" s="70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50.05" customHeight="1">
      <c r="A76" s="309">
        <f t="shared" si="1"/>
        <v>37</v>
      </c>
      <c r="B76" s="740"/>
      <c r="C76" s="741"/>
      <c r="D76" s="741"/>
      <c r="E76" s="741"/>
      <c r="F76" s="741"/>
      <c r="G76" s="741"/>
      <c r="H76" s="741"/>
      <c r="I76" s="741"/>
      <c r="J76" s="741"/>
      <c r="K76" s="742"/>
      <c r="L76" s="737"/>
      <c r="M76" s="738"/>
      <c r="N76" s="738"/>
      <c r="O76" s="738"/>
      <c r="P76" s="739"/>
      <c r="Q76" s="724"/>
      <c r="R76" s="724"/>
      <c r="S76" s="724"/>
      <c r="T76" s="724"/>
      <c r="U76" s="724"/>
      <c r="V76" s="645"/>
      <c r="W76" s="179"/>
      <c r="X76" s="699"/>
      <c r="Y76" s="70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50.05" customHeight="1">
      <c r="A77" s="309">
        <f t="shared" si="1"/>
        <v>38</v>
      </c>
      <c r="B77" s="740"/>
      <c r="C77" s="741"/>
      <c r="D77" s="741"/>
      <c r="E77" s="741"/>
      <c r="F77" s="741"/>
      <c r="G77" s="741"/>
      <c r="H77" s="741"/>
      <c r="I77" s="741"/>
      <c r="J77" s="741"/>
      <c r="K77" s="742"/>
      <c r="L77" s="737"/>
      <c r="M77" s="738"/>
      <c r="N77" s="738"/>
      <c r="O77" s="738"/>
      <c r="P77" s="739"/>
      <c r="Q77" s="724"/>
      <c r="R77" s="724"/>
      <c r="S77" s="724"/>
      <c r="T77" s="724"/>
      <c r="U77" s="724"/>
      <c r="V77" s="645"/>
      <c r="W77" s="179"/>
      <c r="X77" s="699"/>
      <c r="Y77" s="70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50.05" customHeight="1">
      <c r="A78" s="309">
        <f t="shared" si="1"/>
        <v>39</v>
      </c>
      <c r="B78" s="740"/>
      <c r="C78" s="741"/>
      <c r="D78" s="741"/>
      <c r="E78" s="741"/>
      <c r="F78" s="741"/>
      <c r="G78" s="741"/>
      <c r="H78" s="741"/>
      <c r="I78" s="741"/>
      <c r="J78" s="741"/>
      <c r="K78" s="742"/>
      <c r="L78" s="737"/>
      <c r="M78" s="738"/>
      <c r="N78" s="738"/>
      <c r="O78" s="738"/>
      <c r="P78" s="739"/>
      <c r="Q78" s="724"/>
      <c r="R78" s="724"/>
      <c r="S78" s="724"/>
      <c r="T78" s="724"/>
      <c r="U78" s="724"/>
      <c r="V78" s="645"/>
      <c r="W78" s="179"/>
      <c r="X78" s="699"/>
      <c r="Y78" s="70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50.05" customHeight="1">
      <c r="A79" s="309">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79"/>
      <c r="W79" s="179"/>
      <c r="X79" s="699"/>
      <c r="Y79" s="70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50.05" customHeight="1">
      <c r="A80" s="309">
        <f t="shared" si="3"/>
        <v>41</v>
      </c>
      <c r="B80" s="740"/>
      <c r="C80" s="741"/>
      <c r="D80" s="741"/>
      <c r="E80" s="741"/>
      <c r="F80" s="741"/>
      <c r="G80" s="741"/>
      <c r="H80" s="741"/>
      <c r="I80" s="741"/>
      <c r="J80" s="741"/>
      <c r="K80" s="742"/>
      <c r="L80" s="737"/>
      <c r="M80" s="738"/>
      <c r="N80" s="738"/>
      <c r="O80" s="738"/>
      <c r="P80" s="739"/>
      <c r="Q80" s="747"/>
      <c r="R80" s="747"/>
      <c r="S80" s="747"/>
      <c r="T80" s="747"/>
      <c r="U80" s="747"/>
      <c r="V80" s="179"/>
      <c r="W80" s="179"/>
      <c r="X80" s="699"/>
      <c r="Y80" s="70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50.05" customHeight="1">
      <c r="A81" s="309">
        <f t="shared" si="3"/>
        <v>42</v>
      </c>
      <c r="B81" s="740"/>
      <c r="C81" s="741"/>
      <c r="D81" s="741"/>
      <c r="E81" s="741"/>
      <c r="F81" s="741"/>
      <c r="G81" s="741"/>
      <c r="H81" s="741"/>
      <c r="I81" s="741"/>
      <c r="J81" s="741"/>
      <c r="K81" s="742"/>
      <c r="L81" s="737"/>
      <c r="M81" s="738"/>
      <c r="N81" s="738"/>
      <c r="O81" s="738"/>
      <c r="P81" s="739"/>
      <c r="Q81" s="747"/>
      <c r="R81" s="747"/>
      <c r="S81" s="747"/>
      <c r="T81" s="747"/>
      <c r="U81" s="747"/>
      <c r="V81" s="179"/>
      <c r="W81" s="179"/>
      <c r="X81" s="699"/>
      <c r="Y81" s="70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50.05" customHeight="1">
      <c r="A82" s="309">
        <f t="shared" si="3"/>
        <v>43</v>
      </c>
      <c r="B82" s="740"/>
      <c r="C82" s="741"/>
      <c r="D82" s="741"/>
      <c r="E82" s="741"/>
      <c r="F82" s="741"/>
      <c r="G82" s="741"/>
      <c r="H82" s="741"/>
      <c r="I82" s="741"/>
      <c r="J82" s="741"/>
      <c r="K82" s="742"/>
      <c r="L82" s="737"/>
      <c r="M82" s="738"/>
      <c r="N82" s="738"/>
      <c r="O82" s="738"/>
      <c r="P82" s="739"/>
      <c r="Q82" s="747"/>
      <c r="R82" s="747"/>
      <c r="S82" s="747"/>
      <c r="T82" s="747"/>
      <c r="U82" s="747"/>
      <c r="V82" s="179"/>
      <c r="W82" s="179"/>
      <c r="X82" s="699"/>
      <c r="Y82" s="70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50.05" customHeight="1">
      <c r="A83" s="309">
        <f t="shared" si="3"/>
        <v>44</v>
      </c>
      <c r="B83" s="740"/>
      <c r="C83" s="741"/>
      <c r="D83" s="741"/>
      <c r="E83" s="741"/>
      <c r="F83" s="741"/>
      <c r="G83" s="741"/>
      <c r="H83" s="741"/>
      <c r="I83" s="741"/>
      <c r="J83" s="741"/>
      <c r="K83" s="742"/>
      <c r="L83" s="737"/>
      <c r="M83" s="738"/>
      <c r="N83" s="738"/>
      <c r="O83" s="738"/>
      <c r="P83" s="739"/>
      <c r="Q83" s="747"/>
      <c r="R83" s="747"/>
      <c r="S83" s="747"/>
      <c r="T83" s="747"/>
      <c r="U83" s="747"/>
      <c r="V83" s="179"/>
      <c r="W83" s="179"/>
      <c r="X83" s="699"/>
      <c r="Y83" s="70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50.05" customHeight="1">
      <c r="A84" s="309">
        <f t="shared" si="3"/>
        <v>45</v>
      </c>
      <c r="B84" s="743"/>
      <c r="C84" s="744"/>
      <c r="D84" s="744"/>
      <c r="E84" s="744"/>
      <c r="F84" s="744"/>
      <c r="G84" s="744"/>
      <c r="H84" s="744"/>
      <c r="I84" s="744"/>
      <c r="J84" s="744"/>
      <c r="K84" s="744"/>
      <c r="L84" s="737"/>
      <c r="M84" s="738"/>
      <c r="N84" s="738"/>
      <c r="O84" s="738"/>
      <c r="P84" s="739"/>
      <c r="Q84" s="747"/>
      <c r="R84" s="747"/>
      <c r="S84" s="747"/>
      <c r="T84" s="747"/>
      <c r="U84" s="747"/>
      <c r="V84" s="179"/>
      <c r="W84" s="179"/>
      <c r="X84" s="699"/>
      <c r="Y84" s="70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50.05" customHeight="1">
      <c r="A85" s="309">
        <f t="shared" si="3"/>
        <v>46</v>
      </c>
      <c r="B85" s="743"/>
      <c r="C85" s="744"/>
      <c r="D85" s="744"/>
      <c r="E85" s="744"/>
      <c r="F85" s="744"/>
      <c r="G85" s="744"/>
      <c r="H85" s="744"/>
      <c r="I85" s="744"/>
      <c r="J85" s="744"/>
      <c r="K85" s="744"/>
      <c r="L85" s="737"/>
      <c r="M85" s="738"/>
      <c r="N85" s="738"/>
      <c r="O85" s="738"/>
      <c r="P85" s="739"/>
      <c r="Q85" s="747"/>
      <c r="R85" s="747"/>
      <c r="S85" s="747"/>
      <c r="T85" s="747"/>
      <c r="U85" s="747"/>
      <c r="V85" s="179"/>
      <c r="W85" s="179"/>
      <c r="X85" s="699"/>
      <c r="Y85" s="70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50.05" customHeight="1">
      <c r="A86" s="309">
        <f t="shared" si="3"/>
        <v>47</v>
      </c>
      <c r="B86" s="743"/>
      <c r="C86" s="744"/>
      <c r="D86" s="744"/>
      <c r="E86" s="744"/>
      <c r="F86" s="744"/>
      <c r="G86" s="744"/>
      <c r="H86" s="744"/>
      <c r="I86" s="744"/>
      <c r="J86" s="744"/>
      <c r="K86" s="744"/>
      <c r="L86" s="737"/>
      <c r="M86" s="738"/>
      <c r="N86" s="738"/>
      <c r="O86" s="738"/>
      <c r="P86" s="739"/>
      <c r="Q86" s="747"/>
      <c r="R86" s="747"/>
      <c r="S86" s="747"/>
      <c r="T86" s="747"/>
      <c r="U86" s="747"/>
      <c r="V86" s="179"/>
      <c r="W86" s="179"/>
      <c r="X86" s="699"/>
      <c r="Y86" s="70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50.05" customHeight="1">
      <c r="A87" s="309">
        <f t="shared" si="3"/>
        <v>48</v>
      </c>
      <c r="B87" s="743"/>
      <c r="C87" s="744"/>
      <c r="D87" s="744"/>
      <c r="E87" s="744"/>
      <c r="F87" s="744"/>
      <c r="G87" s="744"/>
      <c r="H87" s="744"/>
      <c r="I87" s="744"/>
      <c r="J87" s="744"/>
      <c r="K87" s="744"/>
      <c r="L87" s="737"/>
      <c r="M87" s="738"/>
      <c r="N87" s="738"/>
      <c r="O87" s="738"/>
      <c r="P87" s="739"/>
      <c r="Q87" s="747"/>
      <c r="R87" s="747"/>
      <c r="S87" s="747"/>
      <c r="T87" s="747"/>
      <c r="U87" s="747"/>
      <c r="V87" s="179"/>
      <c r="W87" s="179"/>
      <c r="X87" s="699"/>
      <c r="Y87" s="70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50.05" customHeight="1">
      <c r="A88" s="309">
        <f t="shared" si="3"/>
        <v>49</v>
      </c>
      <c r="B88" s="743"/>
      <c r="C88" s="744"/>
      <c r="D88" s="744"/>
      <c r="E88" s="744"/>
      <c r="F88" s="744"/>
      <c r="G88" s="744"/>
      <c r="H88" s="744"/>
      <c r="I88" s="744"/>
      <c r="J88" s="744"/>
      <c r="K88" s="744"/>
      <c r="L88" s="737"/>
      <c r="M88" s="738"/>
      <c r="N88" s="738"/>
      <c r="O88" s="738"/>
      <c r="P88" s="739"/>
      <c r="Q88" s="747"/>
      <c r="R88" s="747"/>
      <c r="S88" s="747"/>
      <c r="T88" s="747"/>
      <c r="U88" s="747"/>
      <c r="V88" s="179"/>
      <c r="W88" s="179"/>
      <c r="X88" s="699"/>
      <c r="Y88" s="70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50.05" customHeight="1">
      <c r="A89" s="309">
        <f t="shared" si="3"/>
        <v>50</v>
      </c>
      <c r="B89" s="743"/>
      <c r="C89" s="744"/>
      <c r="D89" s="744"/>
      <c r="E89" s="744"/>
      <c r="F89" s="744"/>
      <c r="G89" s="744"/>
      <c r="H89" s="744"/>
      <c r="I89" s="744"/>
      <c r="J89" s="744"/>
      <c r="K89" s="744"/>
      <c r="L89" s="737"/>
      <c r="M89" s="738"/>
      <c r="N89" s="738"/>
      <c r="O89" s="738"/>
      <c r="P89" s="739"/>
      <c r="Q89" s="747"/>
      <c r="R89" s="747"/>
      <c r="S89" s="747"/>
      <c r="T89" s="747"/>
      <c r="U89" s="747"/>
      <c r="V89" s="179"/>
      <c r="W89" s="179"/>
      <c r="X89" s="699"/>
      <c r="Y89" s="70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50.05" customHeight="1">
      <c r="A90" s="309">
        <f t="shared" si="3"/>
        <v>51</v>
      </c>
      <c r="B90" s="743"/>
      <c r="C90" s="744"/>
      <c r="D90" s="744"/>
      <c r="E90" s="744"/>
      <c r="F90" s="744"/>
      <c r="G90" s="744"/>
      <c r="H90" s="744"/>
      <c r="I90" s="744"/>
      <c r="J90" s="744"/>
      <c r="K90" s="744"/>
      <c r="L90" s="737"/>
      <c r="M90" s="738"/>
      <c r="N90" s="738"/>
      <c r="O90" s="738"/>
      <c r="P90" s="739"/>
      <c r="Q90" s="747"/>
      <c r="R90" s="747"/>
      <c r="S90" s="747"/>
      <c r="T90" s="747"/>
      <c r="U90" s="747"/>
      <c r="V90" s="179"/>
      <c r="W90" s="179"/>
      <c r="X90" s="699"/>
      <c r="Y90" s="70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50.05" customHeight="1">
      <c r="A91" s="309">
        <f t="shared" si="3"/>
        <v>52</v>
      </c>
      <c r="B91" s="743"/>
      <c r="C91" s="744"/>
      <c r="D91" s="744"/>
      <c r="E91" s="744"/>
      <c r="F91" s="744"/>
      <c r="G91" s="744"/>
      <c r="H91" s="744"/>
      <c r="I91" s="744"/>
      <c r="J91" s="744"/>
      <c r="K91" s="744"/>
      <c r="L91" s="737"/>
      <c r="M91" s="738"/>
      <c r="N91" s="738"/>
      <c r="O91" s="738"/>
      <c r="P91" s="739"/>
      <c r="Q91" s="747"/>
      <c r="R91" s="747"/>
      <c r="S91" s="747"/>
      <c r="T91" s="747"/>
      <c r="U91" s="747"/>
      <c r="V91" s="179"/>
      <c r="W91" s="179"/>
      <c r="X91" s="699"/>
      <c r="Y91" s="70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50.05" customHeight="1">
      <c r="A92" s="309">
        <f t="shared" si="3"/>
        <v>53</v>
      </c>
      <c r="B92" s="743"/>
      <c r="C92" s="744"/>
      <c r="D92" s="744"/>
      <c r="E92" s="744"/>
      <c r="F92" s="744"/>
      <c r="G92" s="744"/>
      <c r="H92" s="744"/>
      <c r="I92" s="744"/>
      <c r="J92" s="744"/>
      <c r="K92" s="744"/>
      <c r="L92" s="737"/>
      <c r="M92" s="738"/>
      <c r="N92" s="738"/>
      <c r="O92" s="738"/>
      <c r="P92" s="739"/>
      <c r="Q92" s="747"/>
      <c r="R92" s="747"/>
      <c r="S92" s="747"/>
      <c r="T92" s="747"/>
      <c r="U92" s="747"/>
      <c r="V92" s="179"/>
      <c r="W92" s="179"/>
      <c r="X92" s="699"/>
      <c r="Y92" s="70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50.05" customHeight="1">
      <c r="A93" s="309">
        <f t="shared" si="3"/>
        <v>54</v>
      </c>
      <c r="B93" s="743"/>
      <c r="C93" s="744"/>
      <c r="D93" s="744"/>
      <c r="E93" s="744"/>
      <c r="F93" s="744"/>
      <c r="G93" s="744"/>
      <c r="H93" s="744"/>
      <c r="I93" s="744"/>
      <c r="J93" s="744"/>
      <c r="K93" s="744"/>
      <c r="L93" s="737"/>
      <c r="M93" s="738"/>
      <c r="N93" s="738"/>
      <c r="O93" s="738"/>
      <c r="P93" s="739"/>
      <c r="Q93" s="747"/>
      <c r="R93" s="747"/>
      <c r="S93" s="747"/>
      <c r="T93" s="747"/>
      <c r="U93" s="747"/>
      <c r="V93" s="179"/>
      <c r="W93" s="179"/>
      <c r="X93" s="699"/>
      <c r="Y93" s="70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50.05" customHeight="1">
      <c r="A94" s="309">
        <f t="shared" si="3"/>
        <v>55</v>
      </c>
      <c r="B94" s="743"/>
      <c r="C94" s="744"/>
      <c r="D94" s="744"/>
      <c r="E94" s="744"/>
      <c r="F94" s="744"/>
      <c r="G94" s="744"/>
      <c r="H94" s="744"/>
      <c r="I94" s="744"/>
      <c r="J94" s="744"/>
      <c r="K94" s="744"/>
      <c r="L94" s="737"/>
      <c r="M94" s="738"/>
      <c r="N94" s="738"/>
      <c r="O94" s="738"/>
      <c r="P94" s="739"/>
      <c r="Q94" s="747"/>
      <c r="R94" s="747"/>
      <c r="S94" s="747"/>
      <c r="T94" s="747"/>
      <c r="U94" s="747"/>
      <c r="V94" s="179"/>
      <c r="W94" s="179"/>
      <c r="X94" s="699"/>
      <c r="Y94" s="70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50.05" customHeight="1">
      <c r="A95" s="309">
        <f t="shared" si="3"/>
        <v>56</v>
      </c>
      <c r="B95" s="743"/>
      <c r="C95" s="744"/>
      <c r="D95" s="744"/>
      <c r="E95" s="744"/>
      <c r="F95" s="744"/>
      <c r="G95" s="744"/>
      <c r="H95" s="744"/>
      <c r="I95" s="744"/>
      <c r="J95" s="744"/>
      <c r="K95" s="744"/>
      <c r="L95" s="737"/>
      <c r="M95" s="738"/>
      <c r="N95" s="738"/>
      <c r="O95" s="738"/>
      <c r="P95" s="739"/>
      <c r="Q95" s="747"/>
      <c r="R95" s="747"/>
      <c r="S95" s="747"/>
      <c r="T95" s="747"/>
      <c r="U95" s="747"/>
      <c r="V95" s="179"/>
      <c r="W95" s="179"/>
      <c r="X95" s="699"/>
      <c r="Y95" s="70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50.05" customHeight="1">
      <c r="A96" s="309">
        <f t="shared" si="3"/>
        <v>57</v>
      </c>
      <c r="B96" s="743"/>
      <c r="C96" s="744"/>
      <c r="D96" s="744"/>
      <c r="E96" s="744"/>
      <c r="F96" s="744"/>
      <c r="G96" s="744"/>
      <c r="H96" s="744"/>
      <c r="I96" s="744"/>
      <c r="J96" s="744"/>
      <c r="K96" s="744"/>
      <c r="L96" s="737"/>
      <c r="M96" s="738"/>
      <c r="N96" s="738"/>
      <c r="O96" s="738"/>
      <c r="P96" s="739"/>
      <c r="Q96" s="747"/>
      <c r="R96" s="747"/>
      <c r="S96" s="747"/>
      <c r="T96" s="747"/>
      <c r="U96" s="747"/>
      <c r="V96" s="179"/>
      <c r="W96" s="179"/>
      <c r="X96" s="699"/>
      <c r="Y96" s="70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50.05" customHeight="1">
      <c r="A97" s="309">
        <f t="shared" si="3"/>
        <v>58</v>
      </c>
      <c r="B97" s="743"/>
      <c r="C97" s="744"/>
      <c r="D97" s="744"/>
      <c r="E97" s="744"/>
      <c r="F97" s="744"/>
      <c r="G97" s="744"/>
      <c r="H97" s="744"/>
      <c r="I97" s="744"/>
      <c r="J97" s="744"/>
      <c r="K97" s="744"/>
      <c r="L97" s="737"/>
      <c r="M97" s="738"/>
      <c r="N97" s="738"/>
      <c r="O97" s="738"/>
      <c r="P97" s="739"/>
      <c r="Q97" s="747"/>
      <c r="R97" s="747"/>
      <c r="S97" s="747"/>
      <c r="T97" s="747"/>
      <c r="U97" s="747"/>
      <c r="V97" s="179"/>
      <c r="W97" s="179"/>
      <c r="X97" s="699"/>
      <c r="Y97" s="70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50.05" customHeight="1">
      <c r="A98" s="309">
        <f t="shared" si="3"/>
        <v>59</v>
      </c>
      <c r="B98" s="743"/>
      <c r="C98" s="744"/>
      <c r="D98" s="744"/>
      <c r="E98" s="744"/>
      <c r="F98" s="744"/>
      <c r="G98" s="744"/>
      <c r="H98" s="744"/>
      <c r="I98" s="744"/>
      <c r="J98" s="744"/>
      <c r="K98" s="744"/>
      <c r="L98" s="737"/>
      <c r="M98" s="738"/>
      <c r="N98" s="738"/>
      <c r="O98" s="738"/>
      <c r="P98" s="739"/>
      <c r="Q98" s="747"/>
      <c r="R98" s="747"/>
      <c r="S98" s="747"/>
      <c r="T98" s="747"/>
      <c r="U98" s="747"/>
      <c r="V98" s="179"/>
      <c r="W98" s="179"/>
      <c r="X98" s="699"/>
      <c r="Y98" s="70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50.05" customHeight="1">
      <c r="A99" s="309">
        <f t="shared" si="3"/>
        <v>60</v>
      </c>
      <c r="B99" s="743"/>
      <c r="C99" s="744"/>
      <c r="D99" s="744"/>
      <c r="E99" s="744"/>
      <c r="F99" s="744"/>
      <c r="G99" s="744"/>
      <c r="H99" s="744"/>
      <c r="I99" s="744"/>
      <c r="J99" s="744"/>
      <c r="K99" s="744"/>
      <c r="L99" s="737"/>
      <c r="M99" s="738"/>
      <c r="N99" s="738"/>
      <c r="O99" s="738"/>
      <c r="P99" s="739"/>
      <c r="Q99" s="747"/>
      <c r="R99" s="747"/>
      <c r="S99" s="747"/>
      <c r="T99" s="747"/>
      <c r="U99" s="747"/>
      <c r="V99" s="179"/>
      <c r="W99" s="179"/>
      <c r="X99" s="699"/>
      <c r="Y99" s="70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50.05" customHeight="1">
      <c r="A100" s="309">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79"/>
      <c r="W100" s="179"/>
      <c r="X100" s="699"/>
      <c r="Y100" s="70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50.05" customHeight="1">
      <c r="A101" s="309">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79"/>
      <c r="W101" s="179"/>
      <c r="X101" s="699"/>
      <c r="Y101" s="70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50.05" customHeight="1">
      <c r="A102" s="309">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79"/>
      <c r="W102" s="179"/>
      <c r="X102" s="699"/>
      <c r="Y102" s="70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50.05" customHeight="1">
      <c r="A103" s="309">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79"/>
      <c r="W103" s="179"/>
      <c r="X103" s="699"/>
      <c r="Y103" s="70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50.05" customHeight="1">
      <c r="A104" s="309">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79"/>
      <c r="W104" s="179"/>
      <c r="X104" s="699"/>
      <c r="Y104" s="70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50.05" customHeight="1">
      <c r="A105" s="309">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79"/>
      <c r="W105" s="179"/>
      <c r="X105" s="699"/>
      <c r="Y105" s="70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50.05" customHeight="1">
      <c r="A106" s="309">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79"/>
      <c r="W106" s="179"/>
      <c r="X106" s="699"/>
      <c r="Y106" s="70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50.05" customHeight="1">
      <c r="A107" s="309">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79"/>
      <c r="W107" s="179"/>
      <c r="X107" s="699"/>
      <c r="Y107" s="70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50.05" customHeight="1">
      <c r="A108" s="309">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79"/>
      <c r="W108" s="179"/>
      <c r="X108" s="699"/>
      <c r="Y108" s="70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50.05" customHeight="1">
      <c r="A109" s="309">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79"/>
      <c r="W109" s="179"/>
      <c r="X109" s="699"/>
      <c r="Y109" s="70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50.05" customHeight="1">
      <c r="A110" s="309">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79"/>
      <c r="W110" s="179"/>
      <c r="X110" s="699"/>
      <c r="Y110" s="70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50.05" customHeight="1">
      <c r="A111" s="309">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79"/>
      <c r="W111" s="179"/>
      <c r="X111" s="699"/>
      <c r="Y111" s="70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50.05" customHeight="1">
      <c r="A112" s="309">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79"/>
      <c r="W112" s="179"/>
      <c r="X112" s="699"/>
      <c r="Y112" s="70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50.05" customHeight="1">
      <c r="A113" s="309">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79"/>
      <c r="W113" s="179"/>
      <c r="X113" s="699"/>
      <c r="Y113" s="70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50.05" customHeight="1">
      <c r="A114" s="309">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79"/>
      <c r="W114" s="179"/>
      <c r="X114" s="699"/>
      <c r="Y114" s="70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50.05" customHeight="1">
      <c r="A115" s="309">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79"/>
      <c r="W115" s="179"/>
      <c r="X115" s="699"/>
      <c r="Y115" s="70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50.05" customHeight="1">
      <c r="A116" s="309">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79"/>
      <c r="W116" s="179"/>
      <c r="X116" s="699"/>
      <c r="Y116" s="70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50.05" customHeight="1">
      <c r="A117" s="309">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79"/>
      <c r="W117" s="179"/>
      <c r="X117" s="699"/>
      <c r="Y117" s="70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50.05" customHeight="1">
      <c r="A118" s="309">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79"/>
      <c r="W118" s="179"/>
      <c r="X118" s="699"/>
      <c r="Y118" s="70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50.05" customHeight="1">
      <c r="A119" s="309">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79"/>
      <c r="W119" s="179"/>
      <c r="X119" s="699"/>
      <c r="Y119" s="70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50.05" customHeight="1">
      <c r="A120" s="309">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79"/>
      <c r="W120" s="179"/>
      <c r="X120" s="699"/>
      <c r="Y120" s="70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50.05" customHeight="1">
      <c r="A121" s="309">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79"/>
      <c r="W121" s="179"/>
      <c r="X121" s="699"/>
      <c r="Y121" s="70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50.05" customHeight="1">
      <c r="A122" s="309">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79"/>
      <c r="W122" s="179"/>
      <c r="X122" s="699"/>
      <c r="Y122" s="70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50.05" customHeight="1">
      <c r="A123" s="309">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79"/>
      <c r="W123" s="179"/>
      <c r="X123" s="699"/>
      <c r="Y123" s="70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50.05" customHeight="1">
      <c r="A124" s="309">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79"/>
      <c r="W124" s="179"/>
      <c r="X124" s="699"/>
      <c r="Y124" s="70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50.05" customHeight="1">
      <c r="A125" s="309">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79"/>
      <c r="W125" s="179"/>
      <c r="X125" s="699"/>
      <c r="Y125" s="70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50.05" customHeight="1">
      <c r="A126" s="309">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79"/>
      <c r="W126" s="179"/>
      <c r="X126" s="699"/>
      <c r="Y126" s="70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50.05" customHeight="1">
      <c r="A127" s="309">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79"/>
      <c r="W127" s="179"/>
      <c r="X127" s="699"/>
      <c r="Y127" s="70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50.05" customHeight="1">
      <c r="A128" s="309">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79"/>
      <c r="W128" s="179"/>
      <c r="X128" s="699"/>
      <c r="Y128" s="70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50.05" customHeight="1">
      <c r="A129" s="309">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79"/>
      <c r="W129" s="179"/>
      <c r="X129" s="699"/>
      <c r="Y129" s="70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50.05" customHeight="1">
      <c r="A130" s="309">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79"/>
      <c r="W130" s="179"/>
      <c r="X130" s="699"/>
      <c r="Y130" s="70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50.05" customHeight="1">
      <c r="A131" s="309">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79"/>
      <c r="W131" s="179"/>
      <c r="X131" s="699"/>
      <c r="Y131" s="70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50.05" customHeight="1">
      <c r="A132" s="309">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79"/>
      <c r="W132" s="179"/>
      <c r="X132" s="699"/>
      <c r="Y132" s="70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50.05" customHeight="1">
      <c r="A133" s="309">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79"/>
      <c r="W133" s="179"/>
      <c r="X133" s="699"/>
      <c r="Y133" s="70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50.05" customHeight="1">
      <c r="A134" s="309">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79"/>
      <c r="W134" s="179"/>
      <c r="X134" s="699"/>
      <c r="Y134" s="70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50.05" customHeight="1">
      <c r="A135" s="309">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79"/>
      <c r="W135" s="179"/>
      <c r="X135" s="699"/>
      <c r="Y135" s="70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50.05" customHeight="1">
      <c r="A136" s="309">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79"/>
      <c r="W136" s="179"/>
      <c r="X136" s="699"/>
      <c r="Y136" s="70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50.05" customHeight="1">
      <c r="A137" s="309">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79"/>
      <c r="W137" s="179"/>
      <c r="X137" s="699"/>
      <c r="Y137" s="70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50.05" customHeight="1">
      <c r="A138" s="309">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79"/>
      <c r="W138" s="179"/>
      <c r="X138" s="699"/>
      <c r="Y138" s="70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50.05" customHeight="1" thickBot="1">
      <c r="A139" s="309">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80"/>
      <c r="W139" s="180"/>
      <c r="X139" s="701"/>
      <c r="Y139" s="702"/>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49999999999999"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49999999999999"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49999999999999"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49999999999999"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49999999999999"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49999999999999"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49999999999999"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49999999999999"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49999999999999"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49999999999999"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49999999999999"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49999999999999"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49999999999999"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49999999999999"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49999999999999"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49999999999999"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49999999999999"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49999999999999"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49999999999999"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49999999999999"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49999999999999"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49999999999999"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49999999999999"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49999999999999"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49999999999999"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49999999999999"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49999999999999"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49999999999999"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49999999999999"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49999999999999"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49999999999999"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49999999999999"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49999999999999"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49999999999999"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49999999999999"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49999999999999"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49999999999999"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49999999999999"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49999999999999"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49999999999999"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49999999999999"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49999999999999"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49999999999999"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49999999999999"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49999999999999"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49999999999999"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49999999999999"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49999999999999"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49999999999999"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49999999999999"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49999999999999"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49999999999999"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49999999999999"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49999999999999"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49999999999999"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49999999999999"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49999999999999"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49999999999999"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49999999999999"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49999999999999"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49999999999999"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49999999999999"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49999999999999"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49999999999999"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49999999999999"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49999999999999"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49999999999999"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49999999999999"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49999999999999"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49999999999999"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49999999999999"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49999999999999"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49999999999999"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49999999999999"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49999999999999"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49999999999999"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49999999999999"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49999999999999"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49999999999999"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49999999999999"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49999999999999"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49999999999999"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49999999999999"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49999999999999"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49999999999999"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49999999999999"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49999999999999"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49999999999999"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49999999999999"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49999999999999"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49999999999999"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49999999999999"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ck8qqLTbG+NWsaJqTZ8/3vA/pOyA4rL2+ijbxw4YbuoUiWPn6coij+yWplpA4Zyoct40E8SRuZ59FaHuX2c8Q==" saltValue="bpT2cqTkXSPogQpcW84VNA=="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52"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028A-DDD6-40BA-B376-2AA53B63C098}">
  <dimension ref="A1:J47"/>
  <sheetViews>
    <sheetView tabSelected="1" topLeftCell="A7" zoomScaleNormal="100" workbookViewId="0">
      <selection activeCell="A41" sqref="A41"/>
    </sheetView>
  </sheetViews>
  <sheetFormatPr defaultColWidth="8.69140625" defaultRowHeight="14.15"/>
  <cols>
    <col min="1" max="1" width="6.61328125" style="88" customWidth="1"/>
    <col min="2" max="3" width="8.69140625" style="88"/>
    <col min="4" max="4" width="11.921875" style="88" customWidth="1"/>
    <col min="5" max="5" width="10.921875" style="88" customWidth="1"/>
    <col min="6" max="6" width="17.3828125" style="88" customWidth="1"/>
    <col min="7" max="7" width="4.4609375" style="88" customWidth="1"/>
    <col min="8" max="8" width="3.69140625" style="88" bestFit="1" customWidth="1"/>
    <col min="9" max="9" width="4.4609375" style="88" customWidth="1"/>
    <col min="10" max="10" width="5.921875" style="88" bestFit="1" customWidth="1"/>
    <col min="11" max="11" width="5.23046875" style="88" customWidth="1"/>
    <col min="12" max="16384" width="8.69140625" style="88"/>
  </cols>
  <sheetData>
    <row r="1" spans="1:10">
      <c r="A1" s="88" t="s">
        <v>3050</v>
      </c>
    </row>
    <row r="2" spans="1:10">
      <c r="F2" s="694" t="s">
        <v>3051</v>
      </c>
      <c r="G2" s="697"/>
      <c r="H2" s="88" t="s">
        <v>351</v>
      </c>
      <c r="I2" s="697"/>
      <c r="J2" s="88" t="s">
        <v>3052</v>
      </c>
    </row>
    <row r="6" spans="1:10">
      <c r="A6" s="88" t="s">
        <v>3062</v>
      </c>
    </row>
    <row r="8" spans="1:10">
      <c r="D8" s="88" t="s">
        <v>3053</v>
      </c>
      <c r="E8" s="88" t="s">
        <v>3054</v>
      </c>
      <c r="F8" s="696"/>
      <c r="G8" s="696"/>
      <c r="H8" s="696"/>
      <c r="I8" s="696"/>
      <c r="J8" s="696"/>
    </row>
    <row r="9" spans="1:10">
      <c r="F9" s="696"/>
      <c r="G9" s="696"/>
      <c r="H9" s="696"/>
      <c r="I9" s="696"/>
      <c r="J9" s="696"/>
    </row>
    <row r="10" spans="1:10">
      <c r="E10" s="88" t="s">
        <v>3055</v>
      </c>
      <c r="F10" s="696"/>
      <c r="G10" s="696"/>
      <c r="H10" s="696"/>
      <c r="I10" s="696"/>
      <c r="J10" s="696"/>
    </row>
    <row r="11" spans="1:10">
      <c r="D11" s="88" t="s">
        <v>3056</v>
      </c>
      <c r="E11" s="88" t="s">
        <v>3078</v>
      </c>
      <c r="F11" s="696"/>
      <c r="G11" s="696"/>
      <c r="H11" s="696"/>
      <c r="I11" s="696"/>
      <c r="J11" s="696"/>
    </row>
    <row r="12" spans="1:10">
      <c r="E12" s="88" t="s">
        <v>3079</v>
      </c>
      <c r="F12" s="696"/>
      <c r="G12" s="696"/>
      <c r="H12" s="696"/>
      <c r="I12" s="696"/>
      <c r="J12" s="696"/>
    </row>
    <row r="15" spans="1:10">
      <c r="B15" s="695" t="s">
        <v>3057</v>
      </c>
    </row>
    <row r="16" spans="1:10">
      <c r="B16" s="693"/>
    </row>
    <row r="17" spans="1:2">
      <c r="B17" s="693"/>
    </row>
    <row r="19" spans="1:2">
      <c r="A19" s="88" t="s">
        <v>3058</v>
      </c>
    </row>
    <row r="20" spans="1:2">
      <c r="A20" s="88" t="s">
        <v>3059</v>
      </c>
    </row>
    <row r="21" spans="1:2">
      <c r="A21" s="88" t="s">
        <v>3070</v>
      </c>
    </row>
    <row r="22" spans="1:2">
      <c r="A22" s="88" t="s">
        <v>3060</v>
      </c>
    </row>
    <row r="24" spans="1:2">
      <c r="A24" s="88" t="s">
        <v>3061</v>
      </c>
    </row>
    <row r="26" spans="1:2">
      <c r="A26" s="88" t="s">
        <v>3063</v>
      </c>
    </row>
    <row r="27" spans="1:2">
      <c r="A27" s="88" t="s">
        <v>3076</v>
      </c>
    </row>
    <row r="28" spans="1:2">
      <c r="A28" s="88" t="s">
        <v>3077</v>
      </c>
    </row>
    <row r="30" spans="1:2">
      <c r="A30" s="88" t="s">
        <v>3066</v>
      </c>
    </row>
    <row r="32" spans="1:2">
      <c r="A32" s="88" t="s">
        <v>3067</v>
      </c>
    </row>
    <row r="33" spans="1:1">
      <c r="A33" s="88" t="s">
        <v>3068</v>
      </c>
    </row>
    <row r="35" spans="1:1">
      <c r="A35" s="88" t="s">
        <v>3064</v>
      </c>
    </row>
    <row r="37" spans="1:1">
      <c r="A37" s="88" t="s">
        <v>3065</v>
      </c>
    </row>
    <row r="39" spans="1:1">
      <c r="A39" s="88" t="s">
        <v>3069</v>
      </c>
    </row>
    <row r="41" spans="1:1">
      <c r="A41" s="698" t="s">
        <v>3080</v>
      </c>
    </row>
    <row r="43" spans="1:1">
      <c r="A43" s="88" t="s">
        <v>3071</v>
      </c>
    </row>
    <row r="44" spans="1:1">
      <c r="A44" s="88" t="s">
        <v>3072</v>
      </c>
    </row>
    <row r="45" spans="1:1">
      <c r="A45" s="88" t="s">
        <v>3073</v>
      </c>
    </row>
    <row r="46" spans="1:1">
      <c r="A46" s="88" t="s">
        <v>3074</v>
      </c>
    </row>
    <row r="47" spans="1:1">
      <c r="A47" s="88" t="s">
        <v>3075</v>
      </c>
    </row>
  </sheetData>
  <phoneticPr fontId="9"/>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AD17" sqref="AD17"/>
    </sheetView>
  </sheetViews>
  <sheetFormatPr defaultColWidth="2.61328125" defaultRowHeight="13.3"/>
  <cols>
    <col min="1" max="1" width="2.07421875" customWidth="1"/>
    <col min="2" max="2" width="3.07421875" customWidth="1"/>
    <col min="3" max="4" width="2.4609375" customWidth="1"/>
    <col min="5" max="5" width="3" customWidth="1"/>
    <col min="6" max="14" width="2.4609375" customWidth="1"/>
    <col min="15" max="15" width="1.53515625" customWidth="1"/>
    <col min="16" max="16" width="3.4609375" customWidth="1"/>
    <col min="17" max="18" width="2.4609375" customWidth="1"/>
    <col min="19" max="19" width="3.53515625" customWidth="1"/>
    <col min="20" max="28" width="2.4609375" customWidth="1"/>
    <col min="29" max="29" width="3.3828125" customWidth="1"/>
    <col min="30" max="30" width="4.61328125" customWidth="1"/>
    <col min="31" max="35" width="2.4609375" customWidth="1"/>
    <col min="36" max="36" width="4.15234375" customWidth="1"/>
    <col min="37" max="37" width="6.15234375" customWidth="1"/>
    <col min="38" max="38" width="2.4609375" customWidth="1"/>
    <col min="39" max="39" width="7.4609375" customWidth="1"/>
    <col min="40" max="40" width="8.07421875" customWidth="1"/>
    <col min="41" max="41" width="5.4609375" customWidth="1"/>
    <col min="42" max="42" width="6" customWidth="1"/>
    <col min="43" max="43" width="7.53515625" customWidth="1"/>
    <col min="44" max="44" width="9.3828125" customWidth="1"/>
    <col min="45" max="45" width="5.61328125" customWidth="1"/>
    <col min="46" max="46" width="8.4609375" customWidth="1"/>
    <col min="47" max="47" width="8" customWidth="1"/>
    <col min="48" max="48" width="6" customWidth="1"/>
    <col min="49" max="49" width="7.53515625" customWidth="1"/>
    <col min="50" max="50" width="4.921875" customWidth="1"/>
    <col min="51" max="51" width="6.61328125" customWidth="1"/>
    <col min="52" max="52" width="6.53515625" customWidth="1"/>
    <col min="53" max="53" width="9.4609375" customWidth="1"/>
    <col min="54" max="54" width="9.3828125" customWidth="1"/>
    <col min="55" max="58" width="4.07421875" customWidth="1"/>
    <col min="59" max="59" width="9.921875" customWidth="1"/>
    <col min="60" max="60" width="9.4609375" customWidth="1"/>
    <col min="61" max="63" width="4.074218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30" t="s">
        <v>134</v>
      </c>
      <c r="AD1" s="931"/>
      <c r="AE1" s="931"/>
      <c r="AF1" s="930" t="str">
        <f>IF(基本情報入力シート!V16="", "", 基本情報入力シート!V16)</f>
        <v/>
      </c>
      <c r="AG1" s="931"/>
      <c r="AH1" s="931"/>
      <c r="AI1" s="931"/>
      <c r="AJ1" s="931"/>
      <c r="AK1" s="956"/>
      <c r="AL1" s="82"/>
      <c r="AM1" s="82"/>
      <c r="AN1" s="82"/>
      <c r="AO1" s="82"/>
      <c r="AP1" s="82"/>
      <c r="AQ1" s="82"/>
      <c r="AR1" s="82"/>
      <c r="AS1" s="82"/>
      <c r="AT1" s="82"/>
      <c r="AU1" s="82"/>
      <c r="AV1" s="82"/>
      <c r="AW1" s="82"/>
      <c r="AX1" s="82"/>
      <c r="AY1" s="82"/>
      <c r="BA1" s="835" t="s">
        <v>135</v>
      </c>
      <c r="BB1" s="835"/>
      <c r="BC1" s="835"/>
      <c r="BD1" s="835"/>
      <c r="BE1" s="835"/>
    </row>
    <row r="2" spans="1:57" ht="4.3"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35" t="str">
        <f>IF(基本情報入力シート!V14="", "",基本情報入力シート!V14)</f>
        <v/>
      </c>
      <c r="BB2" s="835"/>
      <c r="BC2" s="835"/>
      <c r="BD2" s="835"/>
      <c r="BE2" s="835"/>
    </row>
    <row r="3" spans="1:57" ht="18.649999999999999" customHeight="1">
      <c r="A3" s="82"/>
      <c r="B3" s="957" t="s">
        <v>136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458"/>
      <c r="AM3" s="459"/>
      <c r="AN3" s="82"/>
      <c r="AO3" s="82"/>
      <c r="AP3" s="82"/>
      <c r="AQ3" s="82"/>
      <c r="AR3" s="82"/>
      <c r="AS3" s="82"/>
      <c r="AT3" s="82"/>
      <c r="AU3" s="82"/>
      <c r="AV3" s="82"/>
      <c r="AW3" s="82"/>
      <c r="AX3" s="82"/>
      <c r="AY3" s="82"/>
      <c r="BA3" s="835"/>
      <c r="BB3" s="835"/>
      <c r="BC3" s="835"/>
      <c r="BD3" s="835"/>
      <c r="BE3" s="835"/>
    </row>
    <row r="4" spans="1:57" ht="30.65"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8" t="s">
        <v>14</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83"/>
      <c r="AM6" s="83"/>
      <c r="AN6" s="83"/>
      <c r="AO6" s="83"/>
      <c r="AP6" s="83"/>
      <c r="AQ6" s="83"/>
      <c r="AR6" s="83"/>
      <c r="AS6" s="83"/>
      <c r="AT6" s="83"/>
      <c r="AU6" s="83"/>
      <c r="AV6" s="83"/>
      <c r="AW6" s="83"/>
      <c r="AX6" s="83"/>
      <c r="AY6" s="83"/>
    </row>
    <row r="7" spans="1:57" s="50" customFormat="1" ht="25.5" customHeight="1">
      <c r="A7" s="83"/>
      <c r="B7" s="961" t="s">
        <v>138</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83"/>
      <c r="AM7" s="83"/>
      <c r="AN7" s="83"/>
      <c r="AO7" s="83"/>
      <c r="AP7" s="83"/>
      <c r="AQ7" s="83"/>
      <c r="AR7" s="83"/>
      <c r="AS7" s="83"/>
      <c r="AT7" s="83"/>
      <c r="AU7" s="83"/>
      <c r="AV7" s="83"/>
      <c r="AW7" s="83"/>
      <c r="AX7" s="83"/>
      <c r="AY7" s="83"/>
    </row>
    <row r="8" spans="1:57" s="50" customFormat="1" ht="12.75" customHeight="1">
      <c r="A8" s="83"/>
      <c r="B8" s="939" t="s">
        <v>139</v>
      </c>
      <c r="C8" s="940"/>
      <c r="D8" s="940"/>
      <c r="E8" s="940"/>
      <c r="F8" s="940"/>
      <c r="G8" s="941"/>
      <c r="H8" s="461" t="s">
        <v>17</v>
      </c>
      <c r="I8" s="955" t="str">
        <f>IF(基本情報入力シート!AM24="－","",基本情報入力シート!AM24)</f>
        <v>-</v>
      </c>
      <c r="J8" s="955"/>
      <c r="K8" s="955"/>
      <c r="L8" s="955"/>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83"/>
      <c r="AM9" s="83"/>
      <c r="AN9" s="83"/>
      <c r="AO9" s="83"/>
      <c r="AP9" s="83"/>
      <c r="AQ9" s="83"/>
      <c r="AR9" s="83"/>
      <c r="AS9" s="83"/>
      <c r="AT9" s="83"/>
      <c r="AU9" s="83"/>
      <c r="AV9" s="83"/>
      <c r="AW9" s="83"/>
      <c r="AX9" s="83"/>
      <c r="AY9" s="83" t="b">
        <v>1</v>
      </c>
    </row>
    <row r="10" spans="1:57" s="50" customFormat="1" ht="16.5" customHeight="1">
      <c r="A10" s="83"/>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83"/>
      <c r="AM10" s="83"/>
      <c r="AN10" s="83"/>
      <c r="AO10" s="83"/>
      <c r="AP10" s="83"/>
      <c r="AQ10" s="83"/>
      <c r="AR10" s="83"/>
      <c r="AS10" s="83"/>
      <c r="AT10" s="83"/>
      <c r="AU10" s="83"/>
      <c r="AV10" s="83"/>
      <c r="AW10" s="83"/>
      <c r="AX10" s="83"/>
      <c r="AY10" s="83"/>
    </row>
    <row r="11" spans="1:57" s="50" customFormat="1" ht="13.5" customHeight="1">
      <c r="A11" s="83"/>
      <c r="B11" s="949" t="s">
        <v>14</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83"/>
      <c r="AM11" s="83"/>
      <c r="AN11" s="83"/>
      <c r="AO11" s="83"/>
      <c r="AP11" s="83"/>
      <c r="AQ11" s="83"/>
      <c r="AR11" s="83"/>
      <c r="AS11" s="83"/>
      <c r="AT11" s="83"/>
      <c r="AU11" s="83"/>
      <c r="AV11" s="83"/>
      <c r="AW11" s="83"/>
      <c r="AX11" s="83"/>
      <c r="AY11" s="83"/>
    </row>
    <row r="12" spans="1:57" s="50" customFormat="1" ht="22.5" customHeight="1">
      <c r="A12" s="83"/>
      <c r="B12" s="942" t="s">
        <v>140</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83"/>
      <c r="AM12" s="83"/>
      <c r="AN12" s="83"/>
      <c r="AO12" s="83"/>
      <c r="AP12" s="83"/>
      <c r="AQ12" s="83"/>
      <c r="AR12" s="83"/>
      <c r="AS12" s="83"/>
      <c r="AT12" s="83"/>
      <c r="AU12" s="83"/>
      <c r="AV12" s="83"/>
      <c r="AW12" s="83"/>
      <c r="AX12" s="83"/>
      <c r="AY12" s="83"/>
    </row>
    <row r="13" spans="1:57" s="50" customFormat="1" ht="18.75" customHeight="1">
      <c r="A13" s="83"/>
      <c r="B13" s="932" t="s">
        <v>141</v>
      </c>
      <c r="C13" s="932"/>
      <c r="D13" s="932"/>
      <c r="E13" s="932"/>
      <c r="F13" s="932"/>
      <c r="G13" s="932"/>
      <c r="H13" s="933" t="s">
        <v>28</v>
      </c>
      <c r="I13" s="932"/>
      <c r="J13" s="932"/>
      <c r="K13" s="932"/>
      <c r="L13" s="934" t="str">
        <f>IF(基本情報入力シート!L31="","",基本情報入力シート!L31)</f>
        <v/>
      </c>
      <c r="M13" s="935"/>
      <c r="N13" s="935"/>
      <c r="O13" s="935"/>
      <c r="P13" s="935"/>
      <c r="Q13" s="935"/>
      <c r="R13" s="935"/>
      <c r="S13" s="935"/>
      <c r="T13" s="935"/>
      <c r="U13" s="936"/>
      <c r="V13" s="937" t="s">
        <v>29</v>
      </c>
      <c r="W13" s="938"/>
      <c r="X13" s="938"/>
      <c r="Y13" s="933"/>
      <c r="Z13" s="934" t="str">
        <f>IF(基本情報入力シート!L32="","",基本情報入力シート!L32)</f>
        <v/>
      </c>
      <c r="AA13" s="935"/>
      <c r="AB13" s="935"/>
      <c r="AC13" s="935"/>
      <c r="AD13" s="935"/>
      <c r="AE13" s="935"/>
      <c r="AF13" s="935"/>
      <c r="AG13" s="935"/>
      <c r="AH13" s="935"/>
      <c r="AI13" s="935"/>
      <c r="AJ13" s="935"/>
      <c r="AK13" s="936"/>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5"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12" t="s">
        <v>143</v>
      </c>
      <c r="C16" s="913"/>
      <c r="D16" s="913"/>
      <c r="E16" s="913"/>
      <c r="F16" s="913"/>
      <c r="G16" s="913"/>
      <c r="H16" s="913"/>
      <c r="I16" s="913"/>
      <c r="J16" s="913"/>
      <c r="K16" s="913"/>
      <c r="L16" s="913"/>
      <c r="M16" s="913"/>
      <c r="N16" s="913"/>
      <c r="O16" s="913"/>
      <c r="P16" s="913"/>
      <c r="Q16" s="913"/>
      <c r="R16" s="913"/>
      <c r="S16" s="913"/>
      <c r="T16" s="913"/>
      <c r="U16" s="913"/>
      <c r="V16" s="913"/>
      <c r="W16" s="914"/>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7" t="s">
        <v>145</v>
      </c>
      <c r="D17" s="867"/>
      <c r="E17" s="867"/>
      <c r="F17" s="867"/>
      <c r="G17" s="867"/>
      <c r="H17" s="867"/>
      <c r="I17" s="867"/>
      <c r="J17" s="867"/>
      <c r="K17" s="867"/>
      <c r="L17" s="867"/>
      <c r="M17" s="867"/>
      <c r="N17" s="867"/>
      <c r="O17" s="867"/>
      <c r="P17" s="899"/>
      <c r="Q17" s="900">
        <f>'別紙様式2-2（処遇改善加算　個表）'!L5</f>
        <v>0</v>
      </c>
      <c r="R17" s="901"/>
      <c r="S17" s="901"/>
      <c r="T17" s="901"/>
      <c r="U17" s="901"/>
      <c r="V17" s="902"/>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8" t="s">
        <v>148</v>
      </c>
      <c r="D18" s="898"/>
      <c r="E18" s="898"/>
      <c r="F18" s="898"/>
      <c r="G18" s="898"/>
      <c r="H18" s="898"/>
      <c r="I18" s="898"/>
      <c r="J18" s="898"/>
      <c r="K18" s="898"/>
      <c r="L18" s="898"/>
      <c r="M18" s="898"/>
      <c r="N18" s="898"/>
      <c r="O18" s="898"/>
      <c r="P18" s="898"/>
      <c r="Q18" s="909"/>
      <c r="R18" s="910"/>
      <c r="S18" s="910"/>
      <c r="T18" s="910"/>
      <c r="U18" s="910"/>
      <c r="V18" s="911"/>
      <c r="W18" s="467" t="s">
        <v>146</v>
      </c>
      <c r="X18" s="87" t="s">
        <v>149</v>
      </c>
      <c r="Y18" s="468"/>
      <c r="Z18" s="82"/>
      <c r="AA18" s="82"/>
      <c r="AB18" s="82"/>
      <c r="AC18" s="82"/>
      <c r="AD18" s="82"/>
      <c r="AE18" s="82"/>
      <c r="AF18" s="82"/>
      <c r="AG18" s="82"/>
      <c r="AH18" s="82"/>
      <c r="AI18" s="82"/>
      <c r="AJ18" s="82"/>
      <c r="AK18" s="82"/>
      <c r="AL18" s="82"/>
      <c r="AM18" s="895" t="s">
        <v>150</v>
      </c>
      <c r="AN18" s="896"/>
      <c r="AO18" s="896"/>
      <c r="AP18" s="896"/>
      <c r="AQ18" s="896"/>
      <c r="AR18" s="896"/>
      <c r="AS18" s="896"/>
      <c r="AT18" s="896"/>
      <c r="AU18" s="896"/>
      <c r="AV18" s="896"/>
      <c r="AW18" s="896"/>
      <c r="AX18" s="896"/>
      <c r="AY18" s="897"/>
    </row>
    <row r="19" spans="1:51" ht="28.5" customHeight="1" thickBot="1">
      <c r="A19" s="82"/>
      <c r="B19" s="469" t="s">
        <v>151</v>
      </c>
      <c r="C19" s="898" t="s">
        <v>152</v>
      </c>
      <c r="D19" s="867"/>
      <c r="E19" s="867"/>
      <c r="F19" s="867"/>
      <c r="G19" s="867"/>
      <c r="H19" s="867"/>
      <c r="I19" s="867"/>
      <c r="J19" s="867"/>
      <c r="K19" s="867"/>
      <c r="L19" s="867"/>
      <c r="M19" s="867"/>
      <c r="N19" s="867"/>
      <c r="O19" s="867"/>
      <c r="P19" s="899"/>
      <c r="Q19" s="900">
        <f>Q17+Q18</f>
        <v>0</v>
      </c>
      <c r="R19" s="901"/>
      <c r="S19" s="901"/>
      <c r="T19" s="901"/>
      <c r="U19" s="901"/>
      <c r="V19" s="902"/>
      <c r="W19" s="470" t="s">
        <v>146</v>
      </c>
      <c r="X19" s="87" t="s">
        <v>149</v>
      </c>
      <c r="Y19" s="903" t="str">
        <f>IF(H7="", "", IFERROR(IF(Q20&gt;=Q19,"○","×"),""))</f>
        <v/>
      </c>
      <c r="Z19" s="82"/>
      <c r="AA19" s="82"/>
      <c r="AB19" s="82"/>
      <c r="AC19" s="82"/>
      <c r="AD19" s="82"/>
      <c r="AE19" s="82"/>
      <c r="AF19" s="82"/>
      <c r="AG19" s="82"/>
      <c r="AH19" s="82"/>
      <c r="AI19" s="82"/>
      <c r="AJ19" s="82"/>
      <c r="AK19" s="82"/>
      <c r="AL19" s="82"/>
      <c r="AM19" s="905" t="s">
        <v>153</v>
      </c>
      <c r="AN19" s="906"/>
      <c r="AO19" s="906"/>
      <c r="AP19" s="906"/>
      <c r="AQ19" s="906"/>
      <c r="AR19" s="906"/>
      <c r="AS19" s="906"/>
      <c r="AT19" s="906"/>
      <c r="AU19" s="906"/>
      <c r="AV19" s="906"/>
      <c r="AW19" s="906"/>
      <c r="AX19" s="906"/>
      <c r="AY19" s="907"/>
    </row>
    <row r="20" spans="1:51" ht="38.4" customHeight="1" thickBot="1">
      <c r="A20" s="82"/>
      <c r="B20" s="471" t="s">
        <v>154</v>
      </c>
      <c r="C20" s="908" t="s">
        <v>3036</v>
      </c>
      <c r="D20" s="908"/>
      <c r="E20" s="908"/>
      <c r="F20" s="908"/>
      <c r="G20" s="908"/>
      <c r="H20" s="908"/>
      <c r="I20" s="908"/>
      <c r="J20" s="908"/>
      <c r="K20" s="908"/>
      <c r="L20" s="908"/>
      <c r="M20" s="908"/>
      <c r="N20" s="908"/>
      <c r="O20" s="908"/>
      <c r="P20" s="908"/>
      <c r="Q20" s="909"/>
      <c r="R20" s="910"/>
      <c r="S20" s="910"/>
      <c r="T20" s="910"/>
      <c r="U20" s="910"/>
      <c r="V20" s="911"/>
      <c r="W20" s="472" t="s">
        <v>146</v>
      </c>
      <c r="X20" s="87" t="s">
        <v>149</v>
      </c>
      <c r="Y20" s="904"/>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3" customHeight="1">
      <c r="A23" s="82"/>
      <c r="B23" s="477" t="s">
        <v>156</v>
      </c>
      <c r="C23" s="974" t="s">
        <v>157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82"/>
      <c r="AM23" s="82"/>
      <c r="AN23" s="82"/>
      <c r="AO23" s="82"/>
      <c r="AP23" s="82"/>
      <c r="AQ23" s="82"/>
      <c r="AR23" s="82"/>
      <c r="AS23" s="82"/>
      <c r="AT23" s="82"/>
      <c r="AU23" s="82"/>
      <c r="AV23" s="82"/>
      <c r="AW23" s="82"/>
      <c r="AX23" s="82"/>
      <c r="AY23" s="82"/>
    </row>
    <row r="24" spans="1:51" ht="25.3" customHeight="1">
      <c r="A24" s="82"/>
      <c r="B24" s="477" t="s">
        <v>156</v>
      </c>
      <c r="C24" s="974" t="s">
        <v>158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75" t="s">
        <v>159</v>
      </c>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82"/>
      <c r="AM26" s="82"/>
      <c r="AN26" s="82"/>
      <c r="AO26" s="82"/>
      <c r="AP26" s="82"/>
      <c r="AQ26" s="82"/>
      <c r="AR26" s="82"/>
      <c r="AS26" s="82"/>
      <c r="AT26" s="82"/>
      <c r="AU26" s="82"/>
      <c r="AV26" s="82"/>
      <c r="AW26" s="82"/>
      <c r="AX26" s="82"/>
      <c r="AY26" s="82"/>
    </row>
    <row r="27" spans="1:51" ht="18" customHeight="1" thickBot="1">
      <c r="A27" s="82"/>
      <c r="B27" s="976" t="s">
        <v>160</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82"/>
      <c r="AM27" s="82"/>
      <c r="AN27" s="82"/>
      <c r="AO27" s="82"/>
      <c r="AP27" s="82"/>
      <c r="AQ27" s="82"/>
      <c r="AR27" s="82"/>
      <c r="AS27" s="480"/>
      <c r="AT27" s="82"/>
      <c r="AU27" s="82"/>
      <c r="AV27" s="82"/>
      <c r="AW27" s="82"/>
      <c r="AX27" s="82"/>
      <c r="AY27" s="82"/>
    </row>
    <row r="28" spans="1:51" ht="18" customHeight="1" thickBot="1">
      <c r="A28" s="82"/>
      <c r="B28" s="866" t="s">
        <v>161</v>
      </c>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7" t="s">
        <v>162</v>
      </c>
      <c r="D29" s="867"/>
      <c r="E29" s="867"/>
      <c r="F29" s="867"/>
      <c r="G29" s="867"/>
      <c r="H29" s="867"/>
      <c r="I29" s="867"/>
      <c r="J29" s="867"/>
      <c r="K29" s="867"/>
      <c r="L29" s="867"/>
      <c r="M29" s="867"/>
      <c r="N29" s="867"/>
      <c r="O29" s="867"/>
      <c r="P29" s="867"/>
      <c r="Q29" s="867"/>
      <c r="R29" s="867"/>
      <c r="S29" s="867"/>
      <c r="T29" s="977">
        <f>'別紙様式2-2（処遇改善加算　個表）'!L6</f>
        <v>0</v>
      </c>
      <c r="U29" s="978"/>
      <c r="V29" s="978"/>
      <c r="W29" s="978"/>
      <c r="X29" s="978"/>
      <c r="Y29" s="979"/>
      <c r="Z29" s="470" t="s">
        <v>146</v>
      </c>
      <c r="AA29" s="160" t="s">
        <v>149</v>
      </c>
      <c r="AB29" s="903" t="str">
        <f>IF(H7="", "", IFERROR(IF(T30&gt;=T29,"○","×"),""))</f>
        <v/>
      </c>
      <c r="AC29" s="485"/>
      <c r="AD29" s="486"/>
      <c r="AE29" s="486"/>
      <c r="AF29" s="486"/>
      <c r="AG29" s="486"/>
      <c r="AH29" s="486"/>
      <c r="AI29" s="486"/>
      <c r="AJ29" s="486"/>
      <c r="AK29" s="486"/>
      <c r="AL29" s="82"/>
      <c r="AM29" s="871" t="s">
        <v>163</v>
      </c>
      <c r="AN29" s="872"/>
      <c r="AO29" s="872"/>
      <c r="AP29" s="872"/>
      <c r="AQ29" s="872"/>
      <c r="AR29" s="872"/>
      <c r="AS29" s="872"/>
      <c r="AT29" s="872"/>
      <c r="AU29" s="872"/>
      <c r="AV29" s="872"/>
      <c r="AW29" s="872"/>
      <c r="AX29" s="872"/>
      <c r="AY29" s="873"/>
    </row>
    <row r="30" spans="1:51" ht="28.5" customHeight="1" thickBot="1">
      <c r="A30" s="82"/>
      <c r="B30" s="484" t="s">
        <v>147</v>
      </c>
      <c r="C30" s="898" t="s">
        <v>164</v>
      </c>
      <c r="D30" s="898"/>
      <c r="E30" s="898"/>
      <c r="F30" s="898"/>
      <c r="G30" s="898"/>
      <c r="H30" s="898"/>
      <c r="I30" s="898"/>
      <c r="J30" s="898"/>
      <c r="K30" s="898"/>
      <c r="L30" s="898"/>
      <c r="M30" s="898"/>
      <c r="N30" s="898"/>
      <c r="O30" s="898"/>
      <c r="P30" s="898"/>
      <c r="Q30" s="898"/>
      <c r="R30" s="898"/>
      <c r="S30" s="898"/>
      <c r="T30" s="915"/>
      <c r="U30" s="916"/>
      <c r="V30" s="916"/>
      <c r="W30" s="916"/>
      <c r="X30" s="916"/>
      <c r="Y30" s="917"/>
      <c r="Z30" s="467" t="s">
        <v>146</v>
      </c>
      <c r="AA30" s="160" t="s">
        <v>149</v>
      </c>
      <c r="AB30" s="904"/>
      <c r="AC30" s="485"/>
      <c r="AD30" s="486"/>
      <c r="AE30" s="486"/>
      <c r="AF30" s="486"/>
      <c r="AG30" s="486"/>
      <c r="AH30" s="486"/>
      <c r="AI30" s="486"/>
      <c r="AJ30" s="486"/>
      <c r="AK30" s="486"/>
      <c r="AL30" s="82"/>
      <c r="AM30" s="874"/>
      <c r="AN30" s="875"/>
      <c r="AO30" s="875"/>
      <c r="AP30" s="875"/>
      <c r="AQ30" s="875"/>
      <c r="AR30" s="875"/>
      <c r="AS30" s="875"/>
      <c r="AT30" s="875"/>
      <c r="AU30" s="875"/>
      <c r="AV30" s="875"/>
      <c r="AW30" s="875"/>
      <c r="AX30" s="875"/>
      <c r="AY30" s="876"/>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20.05" customHeight="1">
      <c r="A33" s="82"/>
      <c r="B33" s="477" t="s">
        <v>156</v>
      </c>
      <c r="C33" s="926" t="s">
        <v>165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5" customHeight="1" thickBot="1">
      <c r="A35" s="82"/>
      <c r="B35" s="927" t="s">
        <v>166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82"/>
      <c r="AM35" s="82"/>
      <c r="AN35" s="82"/>
      <c r="AO35" s="82"/>
      <c r="AP35" s="82"/>
      <c r="AQ35" s="82"/>
      <c r="AR35" s="82"/>
      <c r="AS35" s="82"/>
      <c r="AT35" s="82"/>
      <c r="AU35" s="82"/>
      <c r="AV35" s="82"/>
      <c r="AW35" s="82"/>
      <c r="AX35" s="82"/>
      <c r="AY35" s="82"/>
    </row>
    <row r="36" spans="1:56" ht="19.3" customHeight="1" thickBot="1">
      <c r="A36" s="82"/>
      <c r="B36" s="866" t="s">
        <v>167</v>
      </c>
      <c r="C36" s="867"/>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8" t="s">
        <v>3038</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92" t="s">
        <v>146</v>
      </c>
      <c r="Z37" s="493" t="s">
        <v>149</v>
      </c>
      <c r="AA37" s="494"/>
      <c r="AB37" s="82"/>
      <c r="AC37" s="82"/>
      <c r="AD37" s="82"/>
      <c r="AE37" s="82"/>
      <c r="AF37" s="82"/>
      <c r="AG37" s="82" t="s">
        <v>149</v>
      </c>
      <c r="AH37" s="495" t="str">
        <f>IF(T38&lt;T37,"×","")</f>
        <v/>
      </c>
      <c r="AI37" s="82"/>
      <c r="AJ37" s="82"/>
      <c r="AK37" s="82"/>
      <c r="AL37" s="82"/>
      <c r="AM37" s="868" t="s">
        <v>168</v>
      </c>
      <c r="AN37" s="869"/>
      <c r="AO37" s="869"/>
      <c r="AP37" s="869"/>
      <c r="AQ37" s="869"/>
      <c r="AR37" s="869"/>
      <c r="AS37" s="869"/>
      <c r="AT37" s="869"/>
      <c r="AU37" s="869"/>
      <c r="AV37" s="869"/>
      <c r="AW37" s="869"/>
      <c r="AX37" s="869"/>
      <c r="AY37" s="870"/>
    </row>
    <row r="38" spans="1:56" ht="19.75" customHeight="1" thickBot="1">
      <c r="A38" s="82"/>
      <c r="B38" s="691" t="s">
        <v>147</v>
      </c>
      <c r="C38" s="887" t="s">
        <v>3039</v>
      </c>
      <c r="D38" s="887"/>
      <c r="E38" s="887"/>
      <c r="F38" s="887"/>
      <c r="G38" s="887"/>
      <c r="H38" s="887"/>
      <c r="I38" s="887"/>
      <c r="J38" s="887"/>
      <c r="K38" s="887"/>
      <c r="L38" s="887"/>
      <c r="M38" s="887"/>
      <c r="N38" s="887"/>
      <c r="O38" s="887"/>
      <c r="P38" s="887"/>
      <c r="Q38" s="887"/>
      <c r="R38" s="887"/>
      <c r="S38" s="1050"/>
      <c r="T38" s="909"/>
      <c r="U38" s="910"/>
      <c r="V38" s="910"/>
      <c r="W38" s="910"/>
      <c r="X38" s="911"/>
      <c r="Y38" s="496" t="s">
        <v>146</v>
      </c>
      <c r="Z38" s="57"/>
      <c r="AA38" s="497" t="s">
        <v>169</v>
      </c>
      <c r="AB38" s="1052">
        <f>IFERROR(T39/T37*100,0)</f>
        <v>0</v>
      </c>
      <c r="AC38" s="1053"/>
      <c r="AD38" s="1054"/>
      <c r="AE38" s="498" t="s">
        <v>170</v>
      </c>
      <c r="AF38" s="498" t="s">
        <v>171</v>
      </c>
      <c r="AG38" s="82" t="s">
        <v>149</v>
      </c>
      <c r="AH38" s="468" t="str">
        <f>IF(OR(T37=0, T37=""),"",(IF(AND(AB38&gt;=200/3, T38&gt;=T39),"○","×")))</f>
        <v/>
      </c>
      <c r="AI38" s="478"/>
      <c r="AJ38" s="478"/>
      <c r="AK38" s="478"/>
      <c r="AL38" s="82"/>
      <c r="AM38" s="868" t="s">
        <v>172</v>
      </c>
      <c r="AN38" s="869"/>
      <c r="AO38" s="869"/>
      <c r="AP38" s="869"/>
      <c r="AQ38" s="869"/>
      <c r="AR38" s="869"/>
      <c r="AS38" s="869"/>
      <c r="AT38" s="869"/>
      <c r="AU38" s="869"/>
      <c r="AV38" s="869"/>
      <c r="AW38" s="869"/>
      <c r="AX38" s="869"/>
      <c r="AY38" s="870"/>
    </row>
    <row r="39" spans="1:56" ht="20.05" customHeight="1" thickBot="1">
      <c r="A39" s="82"/>
      <c r="B39" s="499"/>
      <c r="C39" s="918" t="s">
        <v>3040</v>
      </c>
      <c r="D39" s="919"/>
      <c r="E39" s="919"/>
      <c r="F39" s="919"/>
      <c r="G39" s="919"/>
      <c r="H39" s="919"/>
      <c r="I39" s="919"/>
      <c r="J39" s="919"/>
      <c r="K39" s="919"/>
      <c r="L39" s="919"/>
      <c r="M39" s="919"/>
      <c r="N39" s="919"/>
      <c r="O39" s="919"/>
      <c r="P39" s="919"/>
      <c r="Q39" s="919"/>
      <c r="R39" s="919"/>
      <c r="S39" s="919"/>
      <c r="T39" s="922"/>
      <c r="U39" s="923"/>
      <c r="V39" s="923"/>
      <c r="W39" s="923"/>
      <c r="X39" s="924"/>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20.05" customHeight="1">
      <c r="A40" s="82"/>
      <c r="B40" s="505"/>
      <c r="C40" s="920"/>
      <c r="D40" s="921"/>
      <c r="E40" s="921"/>
      <c r="F40" s="921"/>
      <c r="G40" s="921"/>
      <c r="H40" s="921"/>
      <c r="I40" s="921"/>
      <c r="J40" s="921"/>
      <c r="K40" s="921"/>
      <c r="L40" s="921"/>
      <c r="M40" s="921"/>
      <c r="N40" s="921"/>
      <c r="O40" s="921"/>
      <c r="P40" s="921"/>
      <c r="Q40" s="921"/>
      <c r="R40" s="921"/>
      <c r="S40" s="921"/>
      <c r="T40" s="506" t="s">
        <v>169</v>
      </c>
      <c r="U40" s="925">
        <f>T39/12</f>
        <v>0</v>
      </c>
      <c r="V40" s="925"/>
      <c r="W40" s="925"/>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5"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20.0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4" t="s">
        <v>174</v>
      </c>
      <c r="BB42" s="1034"/>
      <c r="BC42" s="1034"/>
      <c r="BD42" s="1034"/>
    </row>
    <row r="43" spans="1:56" s="50" customFormat="1" ht="18" customHeight="1" thickBot="1">
      <c r="A43" s="83"/>
      <c r="B43" s="866" t="s">
        <v>175</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483" t="str">
        <f>IF(H7="", "", IF('別紙様式2-2（処遇改善加算　個表）'!AI9="○", "○", "×"))</f>
        <v/>
      </c>
      <c r="AL43" s="83"/>
      <c r="AM43" s="1042"/>
      <c r="AN43" s="1043"/>
      <c r="AO43" s="1043"/>
      <c r="AP43" s="1043"/>
      <c r="AQ43" s="1043"/>
      <c r="AR43" s="1043"/>
      <c r="AS43" s="1043"/>
      <c r="AT43" s="1043"/>
      <c r="AU43" s="1043"/>
      <c r="AV43" s="1043"/>
      <c r="AW43" s="1043"/>
      <c r="AX43" s="1043"/>
      <c r="AY43" s="1044"/>
      <c r="BA43" s="98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2"/>
      <c r="BC43" s="982"/>
      <c r="BD43" s="983"/>
    </row>
    <row r="44" spans="1:56" s="50" customFormat="1" ht="6" customHeight="1" thickBot="1">
      <c r="A44" s="83"/>
      <c r="B44" s="893"/>
      <c r="C44" s="893"/>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AJ44" s="893"/>
      <c r="AK44" s="893"/>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9" t="s">
        <v>176</v>
      </c>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83"/>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4" t="s">
        <v>177</v>
      </c>
      <c r="BB45" s="1034"/>
      <c r="BC45" s="1034"/>
      <c r="BD45" s="1034"/>
    </row>
    <row r="46" spans="1:56" s="50" customFormat="1" ht="18" customHeight="1" thickBot="1">
      <c r="A46" s="83"/>
      <c r="B46" s="986" t="s">
        <v>178</v>
      </c>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8"/>
      <c r="AK46" s="483" t="str">
        <f>IF(H7="", "", IF('別紙様式2-2（処遇改善加算　個表）'!AJ9="○", "○", "×"))</f>
        <v/>
      </c>
      <c r="AL46" s="83"/>
      <c r="AM46" s="1042"/>
      <c r="AN46" s="1043"/>
      <c r="AO46" s="1043"/>
      <c r="AP46" s="1043"/>
      <c r="AQ46" s="1043"/>
      <c r="AR46" s="1043"/>
      <c r="AS46" s="1043"/>
      <c r="AT46" s="1043"/>
      <c r="AU46" s="1043"/>
      <c r="AV46" s="1043"/>
      <c r="AW46" s="1043"/>
      <c r="AX46" s="1043"/>
      <c r="AY46" s="1044"/>
      <c r="BA46" s="981">
        <f>COUNTIF('別紙様式2-2（処遇改善加算　個表）'!P:P, "処遇改善加算Ⅰ")+COUNTIF('別紙様式2-2（処遇改善加算　個表）'!P:P, "処遇改善加算Ⅱ")+COUNTIF('別紙様式2-2（処遇改善加算　個表）'!P:P, "処遇改善加算Ⅲ")</f>
        <v>0</v>
      </c>
      <c r="BB46" s="982"/>
      <c r="BC46" s="982"/>
      <c r="BD46" s="983"/>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90" t="s">
        <v>179</v>
      </c>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83"/>
      <c r="AM48" s="83"/>
      <c r="AN48" s="83"/>
      <c r="AO48" s="83"/>
      <c r="AP48" s="83"/>
      <c r="AQ48" s="83"/>
      <c r="AR48" s="83"/>
      <c r="AS48" s="83"/>
      <c r="AT48" s="83"/>
      <c r="AU48" s="83"/>
      <c r="AV48" s="83"/>
      <c r="AW48" s="83"/>
      <c r="AX48" s="83"/>
      <c r="AY48" s="83"/>
      <c r="BA48" s="980" t="s">
        <v>180</v>
      </c>
      <c r="BB48" s="980"/>
      <c r="BC48" s="980"/>
      <c r="BD48" s="980"/>
    </row>
    <row r="49" spans="1:56" ht="18" customHeight="1" thickBot="1">
      <c r="A49" s="82"/>
      <c r="B49" s="992" t="s">
        <v>181</v>
      </c>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483" t="str">
        <f>IF(H7="", "", IF('別紙様式2-2（処遇改善加算　個表）'!AK9="○", "○", "×"))</f>
        <v/>
      </c>
      <c r="AL49" s="82"/>
      <c r="AM49" s="82"/>
      <c r="AN49" s="82"/>
      <c r="AO49" s="82"/>
      <c r="AP49" s="82"/>
      <c r="AQ49" s="82"/>
      <c r="AR49" s="82"/>
      <c r="AS49" s="82"/>
      <c r="AT49" s="82"/>
      <c r="AU49" s="82"/>
      <c r="AV49" s="82"/>
      <c r="AW49" s="82"/>
      <c r="AX49" s="480"/>
      <c r="AY49" s="82"/>
      <c r="BA49" s="984">
        <f>COUNTIF('別紙様式2-2（処遇改善加算　個表）'!P:P, "処遇改善加算Ⅰ")+COUNTIF('別紙様式2-2（処遇改善加算　個表）'!P:P, "処遇改善加算Ⅱ")</f>
        <v>0</v>
      </c>
      <c r="BB49" s="984"/>
      <c r="BC49" s="984"/>
      <c r="BD49" s="984"/>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5"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6" t="s">
        <v>184</v>
      </c>
      <c r="AN52" s="1037"/>
      <c r="AO52" s="1037"/>
      <c r="AP52" s="1037"/>
      <c r="AQ52" s="1037"/>
      <c r="AR52" s="1037"/>
      <c r="AS52" s="1037"/>
      <c r="AT52" s="1037"/>
      <c r="AU52" s="1037"/>
      <c r="AV52" s="1037"/>
      <c r="AW52" s="1037"/>
      <c r="AX52" s="1037"/>
      <c r="AY52" s="1038"/>
      <c r="BA52" s="509"/>
      <c r="BB52" s="509"/>
      <c r="BC52" s="509"/>
    </row>
    <row r="53" spans="1:56" s="50" customFormat="1" ht="20.0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20.0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20.05" customHeight="1" thickBot="1">
      <c r="A55" s="83"/>
      <c r="B55" s="521"/>
      <c r="C55" s="588"/>
      <c r="D55" s="865" t="s">
        <v>187</v>
      </c>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20.05" customHeight="1" thickBot="1">
      <c r="A56" s="83"/>
      <c r="B56" s="526"/>
      <c r="C56" s="589"/>
      <c r="D56" s="673" t="s">
        <v>188</v>
      </c>
      <c r="E56" s="674"/>
      <c r="F56" s="67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527" t="s">
        <v>171</v>
      </c>
      <c r="AL56" s="83"/>
      <c r="AM56" s="839" t="s">
        <v>189</v>
      </c>
      <c r="AN56" s="840"/>
      <c r="AO56" s="840"/>
      <c r="AP56" s="840"/>
      <c r="AQ56" s="840"/>
      <c r="AR56" s="840"/>
      <c r="AS56" s="840"/>
      <c r="AT56" s="840"/>
      <c r="AU56" s="840"/>
      <c r="AV56" s="840"/>
      <c r="AW56" s="840"/>
      <c r="AX56" s="840"/>
      <c r="AY56" s="841"/>
      <c r="AZ56" s="528"/>
      <c r="BA56" s="683" t="b">
        <v>0</v>
      </c>
      <c r="BB56" s="509"/>
      <c r="BC56" s="509"/>
    </row>
    <row r="57" spans="1:56" s="50" customFormat="1" ht="5.0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90" t="s">
        <v>190</v>
      </c>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c r="AK58" s="990"/>
      <c r="AL58" s="82"/>
      <c r="AM58" s="82"/>
      <c r="AN58" s="82"/>
      <c r="AO58" s="82"/>
      <c r="AP58" s="82"/>
      <c r="AQ58" s="82"/>
      <c r="AR58" s="82"/>
      <c r="AS58" s="82"/>
      <c r="AT58" s="82"/>
      <c r="AU58" s="82"/>
      <c r="AV58" s="82"/>
      <c r="AW58" s="82"/>
      <c r="AX58" s="82"/>
      <c r="AY58" s="82"/>
      <c r="AZ58" s="50"/>
      <c r="BA58" s="980" t="s">
        <v>191</v>
      </c>
      <c r="BB58" s="980"/>
      <c r="BC58" s="980"/>
      <c r="BD58" s="980"/>
    </row>
    <row r="59" spans="1:56" ht="18" customHeight="1" thickBot="1">
      <c r="A59" s="82"/>
      <c r="B59" s="986" t="s">
        <v>192</v>
      </c>
      <c r="C59" s="987"/>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531" t="str">
        <f>IF(H7="", "", IF('別紙様式2-2（処遇改善加算　個表）'!AL9="○", "○", "×"))</f>
        <v/>
      </c>
      <c r="AL59" s="82"/>
      <c r="AM59" s="82"/>
      <c r="AN59" s="82"/>
      <c r="AO59" s="82"/>
      <c r="AP59" s="82"/>
      <c r="AQ59" s="82"/>
      <c r="AR59" s="82"/>
      <c r="AS59" s="82"/>
      <c r="AT59" s="82"/>
      <c r="AU59" s="82"/>
      <c r="AV59" s="82"/>
      <c r="AW59" s="82"/>
      <c r="AX59" s="82"/>
      <c r="AY59" s="82"/>
      <c r="BA59" s="1045">
        <f>COUNTIF('別紙様式2-2（処遇改善加算　個表）'!P:P, "処遇改善加算Ⅰ")</f>
        <v>0</v>
      </c>
      <c r="BB59" s="1045"/>
      <c r="BC59" s="1045"/>
      <c r="BD59" s="1045"/>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820" t="s">
        <v>193</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298"/>
      <c r="AM61" s="83"/>
      <c r="AN61" s="533"/>
      <c r="AO61" s="83"/>
      <c r="AP61" s="83"/>
      <c r="AQ61" s="83"/>
      <c r="AR61" s="83"/>
      <c r="AS61" s="83"/>
      <c r="AT61" s="83"/>
      <c r="AU61" s="83"/>
      <c r="AV61" s="83"/>
      <c r="AW61" s="83"/>
      <c r="AX61" s="83"/>
      <c r="AY61" s="83"/>
    </row>
    <row r="62" spans="1:56" s="88" customFormat="1" ht="30" customHeight="1" thickBot="1">
      <c r="A62" s="378"/>
      <c r="B62" s="821" t="s">
        <v>194</v>
      </c>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94" t="s">
        <v>195</v>
      </c>
      <c r="C63" s="994"/>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5"/>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75"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75"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23" t="str">
        <f>IF(BA49&gt;0,"該当","")</f>
        <v/>
      </c>
      <c r="AJ65" s="824"/>
      <c r="AK65" s="825"/>
      <c r="AL65" s="83"/>
      <c r="AM65" s="378"/>
      <c r="AN65" s="378"/>
      <c r="AO65" s="378"/>
      <c r="AP65" s="378"/>
      <c r="AQ65" s="378"/>
      <c r="AR65" s="378"/>
      <c r="AS65" s="378"/>
      <c r="AT65" s="378"/>
      <c r="AU65" s="378"/>
      <c r="AV65" s="378"/>
      <c r="AW65" s="378"/>
      <c r="AX65" s="378"/>
      <c r="AY65" s="378"/>
    </row>
    <row r="66" spans="1:53" ht="45.65" customHeight="1">
      <c r="A66" s="82"/>
      <c r="B66" s="538" t="s">
        <v>197</v>
      </c>
      <c r="C66" s="826" t="s">
        <v>3046</v>
      </c>
      <c r="D66" s="826"/>
      <c r="E66" s="826"/>
      <c r="F66" s="826"/>
      <c r="G66" s="826"/>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3"/>
      <c r="AM66" s="83"/>
      <c r="AN66" s="83"/>
      <c r="AO66" s="83"/>
      <c r="AP66" s="83"/>
      <c r="AQ66" s="83"/>
      <c r="AR66" s="83"/>
      <c r="AS66" s="83"/>
      <c r="AT66" s="83"/>
      <c r="AU66" s="83"/>
      <c r="AV66" s="83"/>
      <c r="AW66" s="83"/>
      <c r="AX66" s="83"/>
      <c r="AY66" s="83"/>
    </row>
    <row r="67" spans="1:53" ht="8.0500000000000007"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7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7" t="str">
        <f>IF(BA43-BA49&gt;0,"該当","")</f>
        <v/>
      </c>
      <c r="AJ68" s="828"/>
      <c r="AK68" s="829"/>
      <c r="AL68" s="83"/>
      <c r="AM68" s="83"/>
      <c r="AN68" s="83"/>
      <c r="AO68" s="82"/>
      <c r="AP68" s="83"/>
      <c r="AQ68" s="83"/>
      <c r="AR68" s="83"/>
      <c r="AS68" s="83"/>
      <c r="AT68" s="83"/>
      <c r="AU68" s="83"/>
      <c r="AV68" s="83"/>
      <c r="AW68" s="83"/>
      <c r="AX68" s="83"/>
      <c r="AY68" s="83"/>
    </row>
    <row r="69" spans="1:53" ht="43.75" customHeight="1">
      <c r="A69" s="82"/>
      <c r="B69" s="538" t="s">
        <v>197</v>
      </c>
      <c r="C69" s="826" t="s">
        <v>3047</v>
      </c>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826"/>
      <c r="AJ69" s="826"/>
      <c r="AK69" s="826"/>
      <c r="AL69" s="83"/>
      <c r="AM69" s="83"/>
      <c r="AN69" s="83"/>
      <c r="AO69" s="83"/>
      <c r="AP69" s="83"/>
      <c r="AQ69" s="83"/>
      <c r="AR69" s="83"/>
      <c r="AS69" s="83"/>
      <c r="AT69" s="83"/>
      <c r="AU69" s="83"/>
      <c r="AV69" s="83"/>
      <c r="AW69" s="83"/>
      <c r="AX69" s="83"/>
      <c r="AY69" s="83"/>
    </row>
    <row r="70" spans="1:53" ht="8.0500000000000007"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20.05" customHeight="1" thickBot="1">
      <c r="A71" s="82"/>
      <c r="B71" s="858" t="s">
        <v>199</v>
      </c>
      <c r="C71" s="859"/>
      <c r="D71" s="860"/>
      <c r="E71" s="817" t="s">
        <v>200</v>
      </c>
      <c r="F71" s="818"/>
      <c r="G71" s="818"/>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9"/>
      <c r="AL71" s="83"/>
      <c r="AM71" s="82"/>
      <c r="AN71" s="190"/>
      <c r="AO71" s="190"/>
      <c r="AP71" s="190"/>
      <c r="AQ71" s="190"/>
      <c r="AR71" s="190"/>
      <c r="AS71" s="190"/>
      <c r="AT71" s="190"/>
      <c r="AU71" s="190"/>
      <c r="AV71" s="190"/>
      <c r="AW71" s="190"/>
      <c r="AX71" s="190"/>
      <c r="AY71" s="190"/>
      <c r="AZ71" s="338"/>
      <c r="BA71" s="540" t="s">
        <v>201</v>
      </c>
    </row>
    <row r="72" spans="1:53" ht="15" customHeight="1">
      <c r="A72" s="82"/>
      <c r="B72" s="725" t="s">
        <v>202</v>
      </c>
      <c r="C72" s="726"/>
      <c r="D72" s="726"/>
      <c r="E72" s="813"/>
      <c r="F72" s="814"/>
      <c r="G72" s="830" t="s">
        <v>203</v>
      </c>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1"/>
      <c r="AL72" s="83"/>
      <c r="AM72" s="871" t="str">
        <f>IF(AI65="該当", "！この区分（４項目）から２つ以上の取組が選択されていません。",  "！この区分（４項目）から１つ以上の取組が選択されていません。")</f>
        <v>！この区分（４項目）から１つ以上の取組が選択されていません。</v>
      </c>
      <c r="AN72" s="872"/>
      <c r="AO72" s="872"/>
      <c r="AP72" s="872"/>
      <c r="AQ72" s="872"/>
      <c r="AR72" s="872"/>
      <c r="AS72" s="872"/>
      <c r="AT72" s="872"/>
      <c r="AU72" s="872"/>
      <c r="AV72" s="872"/>
      <c r="AW72" s="872"/>
      <c r="AX72" s="873"/>
      <c r="AY72" s="83"/>
      <c r="AZ72" s="50"/>
      <c r="BA72" s="835">
        <f>COUNTIF(E72:F75, "✓")+COUNTIF(E72:F75, "誓約")</f>
        <v>0</v>
      </c>
    </row>
    <row r="73" spans="1:53" ht="15" customHeight="1" thickBot="1">
      <c r="A73" s="82"/>
      <c r="B73" s="861"/>
      <c r="C73" s="862"/>
      <c r="D73" s="862"/>
      <c r="E73" s="815"/>
      <c r="F73" s="816"/>
      <c r="G73" s="832" t="s">
        <v>204</v>
      </c>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637"/>
      <c r="AL73" s="83"/>
      <c r="AM73" s="874"/>
      <c r="AN73" s="875"/>
      <c r="AO73" s="875"/>
      <c r="AP73" s="875"/>
      <c r="AQ73" s="875"/>
      <c r="AR73" s="875"/>
      <c r="AS73" s="875"/>
      <c r="AT73" s="875"/>
      <c r="AU73" s="875"/>
      <c r="AV73" s="875"/>
      <c r="AW73" s="875"/>
      <c r="AX73" s="876"/>
      <c r="AY73" s="535"/>
      <c r="AZ73" s="541"/>
      <c r="BA73" s="835"/>
    </row>
    <row r="74" spans="1:53" ht="15" customHeight="1">
      <c r="A74" s="82"/>
      <c r="B74" s="861"/>
      <c r="C74" s="862"/>
      <c r="D74" s="862"/>
      <c r="E74" s="815"/>
      <c r="F74" s="816"/>
      <c r="G74" s="833" t="s">
        <v>205</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83"/>
      <c r="AM74" s="535"/>
      <c r="AN74" s="535"/>
      <c r="AO74" s="535"/>
      <c r="AP74" s="535"/>
      <c r="AQ74" s="535"/>
      <c r="AR74" s="535"/>
      <c r="AS74" s="535"/>
      <c r="AT74" s="535"/>
      <c r="AU74" s="535"/>
      <c r="AV74" s="535"/>
      <c r="AW74" s="535"/>
      <c r="AX74" s="535"/>
      <c r="AY74" s="535"/>
      <c r="AZ74" s="541"/>
      <c r="BA74" s="835"/>
    </row>
    <row r="75" spans="1:53" ht="15" customHeight="1" thickBot="1">
      <c r="A75" s="82"/>
      <c r="B75" s="863"/>
      <c r="C75" s="864"/>
      <c r="D75" s="864"/>
      <c r="E75" s="1046"/>
      <c r="F75" s="1047"/>
      <c r="G75" s="991" t="s">
        <v>206</v>
      </c>
      <c r="H75" s="991"/>
      <c r="I75" s="991"/>
      <c r="J75" s="991"/>
      <c r="K75" s="991"/>
      <c r="L75" s="991"/>
      <c r="M75" s="991"/>
      <c r="N75" s="991"/>
      <c r="O75" s="991"/>
      <c r="P75" s="991"/>
      <c r="Q75" s="991"/>
      <c r="R75" s="991"/>
      <c r="S75" s="991"/>
      <c r="T75" s="991"/>
      <c r="U75" s="991"/>
      <c r="V75" s="991"/>
      <c r="W75" s="991"/>
      <c r="X75" s="991"/>
      <c r="Y75" s="991"/>
      <c r="Z75" s="991"/>
      <c r="AA75" s="991"/>
      <c r="AB75" s="991"/>
      <c r="AC75" s="991"/>
      <c r="AD75" s="991"/>
      <c r="AE75" s="991"/>
      <c r="AF75" s="991"/>
      <c r="AG75" s="991"/>
      <c r="AH75" s="991"/>
      <c r="AI75" s="991"/>
      <c r="AJ75" s="991"/>
      <c r="AK75" s="638"/>
      <c r="AL75" s="83"/>
      <c r="AM75" s="542"/>
      <c r="AN75" s="542"/>
      <c r="AO75" s="542"/>
      <c r="AP75" s="542"/>
      <c r="AQ75" s="542"/>
      <c r="AR75" s="542"/>
      <c r="AS75" s="542"/>
      <c r="AT75" s="542"/>
      <c r="AU75" s="542"/>
      <c r="AV75" s="542"/>
      <c r="AW75" s="542"/>
      <c r="AX75" s="542"/>
      <c r="AY75" s="83"/>
      <c r="AZ75" s="50"/>
      <c r="BA75" s="835"/>
    </row>
    <row r="76" spans="1:53" ht="35.4" customHeight="1">
      <c r="A76" s="82"/>
      <c r="B76" s="725" t="s">
        <v>207</v>
      </c>
      <c r="C76" s="726"/>
      <c r="D76" s="726"/>
      <c r="E76" s="813"/>
      <c r="F76" s="814"/>
      <c r="G76" s="830" t="s">
        <v>208</v>
      </c>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1"/>
      <c r="AL76" s="83"/>
      <c r="AM76" s="871" t="str">
        <f>IF(AI65="該当", "！この区分（４項目）から２つ以上の取組が選択されていません。",  "！この区分（４項目）から１つ以上の取組が選択されていません。")</f>
        <v>！この区分（４項目）から１つ以上の取組が選択されていません。</v>
      </c>
      <c r="AN76" s="872"/>
      <c r="AO76" s="872"/>
      <c r="AP76" s="872"/>
      <c r="AQ76" s="872"/>
      <c r="AR76" s="872"/>
      <c r="AS76" s="872"/>
      <c r="AT76" s="872"/>
      <c r="AU76" s="872"/>
      <c r="AV76" s="872"/>
      <c r="AW76" s="872"/>
      <c r="AX76" s="873"/>
      <c r="AY76" s="83"/>
      <c r="AZ76" s="50"/>
      <c r="BA76" s="835">
        <f>COUNTIF(E76:F79, "✓")+COUNTIF(E76:F79, "誓約")</f>
        <v>0</v>
      </c>
    </row>
    <row r="77" spans="1:53" ht="15" customHeight="1" thickBot="1">
      <c r="A77" s="82"/>
      <c r="B77" s="861"/>
      <c r="C77" s="862"/>
      <c r="D77" s="862"/>
      <c r="E77" s="815"/>
      <c r="F77" s="816"/>
      <c r="G77" s="832" t="s">
        <v>209</v>
      </c>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639"/>
      <c r="AL77" s="83"/>
      <c r="AM77" s="874"/>
      <c r="AN77" s="875"/>
      <c r="AO77" s="875"/>
      <c r="AP77" s="875"/>
      <c r="AQ77" s="875"/>
      <c r="AR77" s="875"/>
      <c r="AS77" s="875"/>
      <c r="AT77" s="875"/>
      <c r="AU77" s="875"/>
      <c r="AV77" s="875"/>
      <c r="AW77" s="875"/>
      <c r="AX77" s="876"/>
      <c r="AY77" s="535"/>
      <c r="AZ77" s="541"/>
      <c r="BA77" s="835"/>
    </row>
    <row r="78" spans="1:53" ht="15" customHeight="1">
      <c r="A78" s="82"/>
      <c r="B78" s="861"/>
      <c r="C78" s="862"/>
      <c r="D78" s="862"/>
      <c r="E78" s="815"/>
      <c r="F78" s="816"/>
      <c r="G78" s="1051" t="s">
        <v>210</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83"/>
      <c r="AM78" s="543"/>
      <c r="AN78" s="535"/>
      <c r="AO78" s="535"/>
      <c r="AP78" s="535"/>
      <c r="AQ78" s="535"/>
      <c r="AR78" s="535"/>
      <c r="AS78" s="535"/>
      <c r="AT78" s="535"/>
      <c r="AU78" s="535"/>
      <c r="AV78" s="535"/>
      <c r="AW78" s="535"/>
      <c r="AX78" s="535"/>
      <c r="AY78" s="535"/>
      <c r="AZ78" s="541"/>
      <c r="BA78" s="835"/>
    </row>
    <row r="79" spans="1:53" ht="15" customHeight="1" thickBot="1">
      <c r="A79" s="82"/>
      <c r="B79" s="863"/>
      <c r="C79" s="864"/>
      <c r="D79" s="864"/>
      <c r="E79" s="811"/>
      <c r="F79" s="812"/>
      <c r="G79" s="889" t="s">
        <v>211</v>
      </c>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90"/>
      <c r="AL79" s="83"/>
      <c r="AM79" s="542"/>
      <c r="AN79" s="542"/>
      <c r="AO79" s="542"/>
      <c r="AP79" s="542"/>
      <c r="AQ79" s="542"/>
      <c r="AR79" s="542"/>
      <c r="AS79" s="542"/>
      <c r="AT79" s="542"/>
      <c r="AU79" s="542"/>
      <c r="AV79" s="542"/>
      <c r="AW79" s="542"/>
      <c r="AX79" s="542"/>
      <c r="AY79" s="83"/>
      <c r="AZ79" s="50"/>
      <c r="BA79" s="835"/>
    </row>
    <row r="80" spans="1:53" ht="15" customHeight="1">
      <c r="A80" s="82"/>
      <c r="B80" s="725" t="s">
        <v>212</v>
      </c>
      <c r="C80" s="726"/>
      <c r="D80" s="726"/>
      <c r="E80" s="813"/>
      <c r="F80" s="814"/>
      <c r="G80" s="891" t="s">
        <v>213</v>
      </c>
      <c r="H80" s="891"/>
      <c r="I80" s="891"/>
      <c r="J80" s="891"/>
      <c r="K80" s="891"/>
      <c r="L80" s="891"/>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891"/>
      <c r="AK80" s="639"/>
      <c r="AL80" s="83"/>
      <c r="AM80" s="871" t="str">
        <f>IF(AI65="該当", "！この区分（４項目）から２つ以上の取組が選択されていません。",  "！この区分（４項目）から１つ以上の取組が選択されていません。")</f>
        <v>！この区分（４項目）から１つ以上の取組が選択されていません。</v>
      </c>
      <c r="AN80" s="872"/>
      <c r="AO80" s="872"/>
      <c r="AP80" s="872"/>
      <c r="AQ80" s="872"/>
      <c r="AR80" s="872"/>
      <c r="AS80" s="872"/>
      <c r="AT80" s="872"/>
      <c r="AU80" s="872"/>
      <c r="AV80" s="872"/>
      <c r="AW80" s="872"/>
      <c r="AX80" s="873"/>
      <c r="AY80" s="83"/>
      <c r="AZ80" s="50"/>
      <c r="BA80" s="835">
        <f>COUNTIF(E80:F83, "✓")+COUNTIF(E80:F83, "誓約")</f>
        <v>0</v>
      </c>
    </row>
    <row r="81" spans="1:53" ht="28" customHeight="1" thickBot="1">
      <c r="A81" s="82"/>
      <c r="B81" s="861"/>
      <c r="C81" s="862"/>
      <c r="D81" s="862"/>
      <c r="E81" s="815"/>
      <c r="F81" s="816"/>
      <c r="G81" s="833" t="s">
        <v>214</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83"/>
      <c r="AM81" s="874"/>
      <c r="AN81" s="875"/>
      <c r="AO81" s="875"/>
      <c r="AP81" s="875"/>
      <c r="AQ81" s="875"/>
      <c r="AR81" s="875"/>
      <c r="AS81" s="875"/>
      <c r="AT81" s="875"/>
      <c r="AU81" s="875"/>
      <c r="AV81" s="875"/>
      <c r="AW81" s="875"/>
      <c r="AX81" s="876"/>
      <c r="AY81" s="535"/>
      <c r="AZ81" s="541"/>
      <c r="BA81" s="835"/>
    </row>
    <row r="82" spans="1:53" ht="28" customHeight="1">
      <c r="A82" s="82"/>
      <c r="B82" s="861"/>
      <c r="C82" s="862"/>
      <c r="D82" s="862"/>
      <c r="E82" s="815"/>
      <c r="F82" s="816"/>
      <c r="G82" s="833" t="s">
        <v>215</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83"/>
      <c r="AM82" s="535"/>
      <c r="AN82" s="535"/>
      <c r="AO82" s="535"/>
      <c r="AP82" s="535"/>
      <c r="AQ82" s="535"/>
      <c r="AR82" s="535"/>
      <c r="AS82" s="535"/>
      <c r="AT82" s="535"/>
      <c r="AU82" s="535"/>
      <c r="AV82" s="535"/>
      <c r="AW82" s="535"/>
      <c r="AX82" s="535"/>
      <c r="AY82" s="535"/>
      <c r="AZ82" s="541"/>
      <c r="BA82" s="835"/>
    </row>
    <row r="83" spans="1:53" ht="15" customHeight="1" thickBot="1">
      <c r="A83" s="82"/>
      <c r="B83" s="863"/>
      <c r="C83" s="864"/>
      <c r="D83" s="864"/>
      <c r="E83" s="815"/>
      <c r="F83" s="816"/>
      <c r="G83" s="892" t="s">
        <v>216</v>
      </c>
      <c r="H83" s="892"/>
      <c r="I83" s="892"/>
      <c r="J83" s="892"/>
      <c r="K83" s="892"/>
      <c r="L83" s="892"/>
      <c r="M83" s="892"/>
      <c r="N83" s="892"/>
      <c r="O83" s="892"/>
      <c r="P83" s="892"/>
      <c r="Q83" s="892"/>
      <c r="R83" s="892"/>
      <c r="S83" s="892"/>
      <c r="T83" s="892"/>
      <c r="U83" s="892"/>
      <c r="V83" s="892"/>
      <c r="W83" s="892"/>
      <c r="X83" s="892"/>
      <c r="Y83" s="892"/>
      <c r="Z83" s="892"/>
      <c r="AA83" s="892"/>
      <c r="AB83" s="892"/>
      <c r="AC83" s="892"/>
      <c r="AD83" s="892"/>
      <c r="AE83" s="892"/>
      <c r="AF83" s="892"/>
      <c r="AG83" s="892"/>
      <c r="AH83" s="892"/>
      <c r="AI83" s="892"/>
      <c r="AJ83" s="892"/>
      <c r="AK83" s="890"/>
      <c r="AL83" s="83"/>
      <c r="AM83" s="542"/>
      <c r="AN83" s="542"/>
      <c r="AO83" s="542"/>
      <c r="AP83" s="542"/>
      <c r="AQ83" s="542"/>
      <c r="AR83" s="542"/>
      <c r="AS83" s="542"/>
      <c r="AT83" s="542"/>
      <c r="AU83" s="542"/>
      <c r="AV83" s="542"/>
      <c r="AW83" s="542"/>
      <c r="AX83" s="542"/>
      <c r="AY83" s="83"/>
      <c r="AZ83" s="50"/>
      <c r="BA83" s="835"/>
    </row>
    <row r="84" spans="1:53" ht="15" customHeight="1">
      <c r="A84" s="82"/>
      <c r="B84" s="725" t="s">
        <v>217</v>
      </c>
      <c r="C84" s="726"/>
      <c r="D84" s="726"/>
      <c r="E84" s="813"/>
      <c r="F84" s="814"/>
      <c r="G84" s="830" t="s">
        <v>218</v>
      </c>
      <c r="H84" s="830"/>
      <c r="I84" s="830"/>
      <c r="J84" s="830"/>
      <c r="K84" s="830"/>
      <c r="L84" s="830"/>
      <c r="M84" s="830"/>
      <c r="N84" s="830"/>
      <c r="O84" s="830"/>
      <c r="P84" s="830"/>
      <c r="Q84" s="830"/>
      <c r="R84" s="830"/>
      <c r="S84" s="830"/>
      <c r="T84" s="830"/>
      <c r="U84" s="830"/>
      <c r="V84" s="830"/>
      <c r="W84" s="830"/>
      <c r="X84" s="830"/>
      <c r="Y84" s="830"/>
      <c r="Z84" s="830"/>
      <c r="AA84" s="830"/>
      <c r="AB84" s="830"/>
      <c r="AC84" s="830"/>
      <c r="AD84" s="830"/>
      <c r="AE84" s="830"/>
      <c r="AF84" s="830"/>
      <c r="AG84" s="830"/>
      <c r="AH84" s="830"/>
      <c r="AI84" s="830"/>
      <c r="AJ84" s="830"/>
      <c r="AK84" s="831"/>
      <c r="AL84" s="83"/>
      <c r="AM84" s="1035" t="str">
        <f>IF(AI65="該当", "！この区分（４項目）から２つ以上の取組が選択されていません。",  "！この区分（４項目）から１つ以上の取組が選択されていません。")</f>
        <v>！この区分（４項目）から１つ以上の取組が選択されていません。</v>
      </c>
      <c r="AN84" s="872"/>
      <c r="AO84" s="872"/>
      <c r="AP84" s="872"/>
      <c r="AQ84" s="872"/>
      <c r="AR84" s="872"/>
      <c r="AS84" s="872"/>
      <c r="AT84" s="872"/>
      <c r="AU84" s="872"/>
      <c r="AV84" s="872"/>
      <c r="AW84" s="872"/>
      <c r="AX84" s="873"/>
      <c r="AY84" s="83"/>
      <c r="AZ84" s="50"/>
      <c r="BA84" s="835">
        <f>COUNTIF(E84:F87, "✓")+COUNTIF(E84:F87, "誓約")</f>
        <v>0</v>
      </c>
    </row>
    <row r="85" spans="1:53" ht="15" customHeight="1" thickBot="1">
      <c r="A85" s="82"/>
      <c r="B85" s="861"/>
      <c r="C85" s="862"/>
      <c r="D85" s="862"/>
      <c r="E85" s="815"/>
      <c r="F85" s="816"/>
      <c r="G85" s="833" t="s">
        <v>219</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82"/>
      <c r="AM85" s="874"/>
      <c r="AN85" s="875"/>
      <c r="AO85" s="875"/>
      <c r="AP85" s="875"/>
      <c r="AQ85" s="875"/>
      <c r="AR85" s="875"/>
      <c r="AS85" s="875"/>
      <c r="AT85" s="875"/>
      <c r="AU85" s="875"/>
      <c r="AV85" s="875"/>
      <c r="AW85" s="875"/>
      <c r="AX85" s="876"/>
      <c r="AY85" s="535"/>
      <c r="AZ85" s="541"/>
      <c r="BA85" s="835"/>
    </row>
    <row r="86" spans="1:53" ht="28" customHeight="1">
      <c r="A86" s="82"/>
      <c r="B86" s="861"/>
      <c r="C86" s="862"/>
      <c r="D86" s="862"/>
      <c r="E86" s="815"/>
      <c r="F86" s="816"/>
      <c r="G86" s="833" t="s">
        <v>220</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83"/>
      <c r="AM86" s="535"/>
      <c r="AN86" s="535"/>
      <c r="AO86" s="535"/>
      <c r="AP86" s="535"/>
      <c r="AQ86" s="535"/>
      <c r="AR86" s="535"/>
      <c r="AS86" s="535"/>
      <c r="AT86" s="535"/>
      <c r="AU86" s="535"/>
      <c r="AV86" s="535"/>
      <c r="AW86" s="535"/>
      <c r="AX86" s="535"/>
      <c r="AY86" s="535"/>
      <c r="AZ86" s="541"/>
      <c r="BA86" s="835"/>
    </row>
    <row r="87" spans="1:53" ht="15" customHeight="1" thickBot="1">
      <c r="A87" s="82"/>
      <c r="B87" s="863"/>
      <c r="C87" s="864"/>
      <c r="D87" s="864"/>
      <c r="E87" s="815"/>
      <c r="F87" s="816"/>
      <c r="G87" s="892" t="s">
        <v>221</v>
      </c>
      <c r="H87" s="892"/>
      <c r="I87" s="892"/>
      <c r="J87" s="892"/>
      <c r="K87" s="892"/>
      <c r="L87" s="892"/>
      <c r="M87" s="892"/>
      <c r="N87" s="892"/>
      <c r="O87" s="892"/>
      <c r="P87" s="892"/>
      <c r="Q87" s="892"/>
      <c r="R87" s="892"/>
      <c r="S87" s="892"/>
      <c r="T87" s="892"/>
      <c r="U87" s="892"/>
      <c r="V87" s="892"/>
      <c r="W87" s="892"/>
      <c r="X87" s="892"/>
      <c r="Y87" s="892"/>
      <c r="Z87" s="892"/>
      <c r="AA87" s="892"/>
      <c r="AB87" s="892"/>
      <c r="AC87" s="892"/>
      <c r="AD87" s="892"/>
      <c r="AE87" s="892"/>
      <c r="AF87" s="892"/>
      <c r="AG87" s="892"/>
      <c r="AH87" s="892"/>
      <c r="AI87" s="892"/>
      <c r="AJ87" s="892"/>
      <c r="AK87" s="890"/>
      <c r="AL87" s="83"/>
      <c r="AM87" s="535"/>
      <c r="AN87" s="535"/>
      <c r="AO87" s="535"/>
      <c r="AP87" s="535"/>
      <c r="AQ87" s="535"/>
      <c r="AR87" s="535"/>
      <c r="AS87" s="535"/>
      <c r="AT87" s="535"/>
      <c r="AU87" s="535"/>
      <c r="AV87" s="535"/>
      <c r="AW87" s="535"/>
      <c r="AX87" s="535"/>
      <c r="AY87" s="83"/>
      <c r="AZ87" s="50"/>
      <c r="BA87" s="835"/>
    </row>
    <row r="88" spans="1:53" ht="28" customHeight="1" thickBot="1">
      <c r="A88" s="82"/>
      <c r="B88" s="725" t="s">
        <v>3048</v>
      </c>
      <c r="C88" s="726"/>
      <c r="D88" s="726"/>
      <c r="E88" s="813"/>
      <c r="F88" s="814"/>
      <c r="G88" s="1033" t="s">
        <v>3037</v>
      </c>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1"/>
      <c r="AL88" s="83"/>
      <c r="AM88" s="868" t="str">
        <f>IF(AND(AI68="該当", AND(E88="",E89= "")), "！⑰又は⑱の取組は必須です。",  "")</f>
        <v/>
      </c>
      <c r="AN88" s="869"/>
      <c r="AO88" s="869"/>
      <c r="AP88" s="869"/>
      <c r="AQ88" s="869"/>
      <c r="AR88" s="869"/>
      <c r="AS88" s="869"/>
      <c r="AT88" s="869"/>
      <c r="AU88" s="869"/>
      <c r="AV88" s="869"/>
      <c r="AW88" s="869"/>
      <c r="AX88" s="870"/>
      <c r="AY88" s="83"/>
      <c r="AZ88" s="50"/>
      <c r="BA88" s="971">
        <f>COUNTIF(E88:F95, "✓")+COUNTIF(E88:F95, "誓約")</f>
        <v>0</v>
      </c>
    </row>
    <row r="89" spans="1:53" ht="15" customHeight="1" thickBot="1">
      <c r="A89" s="82"/>
      <c r="B89" s="861"/>
      <c r="C89" s="862"/>
      <c r="D89" s="862"/>
      <c r="E89" s="815"/>
      <c r="F89" s="816"/>
      <c r="G89" s="833" t="s">
        <v>222</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637"/>
      <c r="AL89" s="83"/>
      <c r="AM89" s="535"/>
      <c r="AN89" s="535"/>
      <c r="AO89" s="535"/>
      <c r="AP89" s="535"/>
      <c r="AQ89" s="535"/>
      <c r="AR89" s="535"/>
      <c r="AS89" s="535"/>
      <c r="AT89" s="535"/>
      <c r="AU89" s="535"/>
      <c r="AV89" s="535"/>
      <c r="AW89" s="535"/>
      <c r="AX89" s="535"/>
      <c r="AY89" s="535"/>
      <c r="AZ89" s="541"/>
      <c r="BA89" s="972"/>
    </row>
    <row r="90" spans="1:53" ht="15" customHeight="1">
      <c r="A90" s="82"/>
      <c r="B90" s="861"/>
      <c r="C90" s="862"/>
      <c r="D90" s="862"/>
      <c r="E90" s="815"/>
      <c r="F90" s="816"/>
      <c r="G90" s="833" t="s">
        <v>223</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83"/>
      <c r="AM90" s="871" t="str">
        <f>IF(AI65="該当", "！この区分（８項目）から３つ以上の取組が選択されていません。",  "！この区分（４項目）から２つ以上の取組が選択されていません。")</f>
        <v>！この区分（４項目）から２つ以上の取組が選択されていません。</v>
      </c>
      <c r="AN90" s="872"/>
      <c r="AO90" s="872"/>
      <c r="AP90" s="872"/>
      <c r="AQ90" s="872"/>
      <c r="AR90" s="872"/>
      <c r="AS90" s="872"/>
      <c r="AT90" s="872"/>
      <c r="AU90" s="872"/>
      <c r="AV90" s="872"/>
      <c r="AW90" s="872"/>
      <c r="AX90" s="873"/>
      <c r="AY90" s="535"/>
      <c r="AZ90" s="541"/>
      <c r="BA90" s="972"/>
    </row>
    <row r="91" spans="1:53" ht="15" customHeight="1" thickBot="1">
      <c r="A91" s="82"/>
      <c r="B91" s="861"/>
      <c r="C91" s="862"/>
      <c r="D91" s="862"/>
      <c r="E91" s="815"/>
      <c r="F91" s="816"/>
      <c r="G91" s="889" t="s">
        <v>224</v>
      </c>
      <c r="H91" s="889"/>
      <c r="I91" s="889"/>
      <c r="J91" s="889"/>
      <c r="K91" s="889"/>
      <c r="L91" s="889"/>
      <c r="M91" s="889"/>
      <c r="N91" s="889"/>
      <c r="O91" s="889"/>
      <c r="P91" s="889"/>
      <c r="Q91" s="889"/>
      <c r="R91" s="889"/>
      <c r="S91" s="889"/>
      <c r="T91" s="889"/>
      <c r="U91" s="889"/>
      <c r="V91" s="889"/>
      <c r="W91" s="889"/>
      <c r="X91" s="889"/>
      <c r="Y91" s="889"/>
      <c r="Z91" s="889"/>
      <c r="AA91" s="889"/>
      <c r="AB91" s="889"/>
      <c r="AC91" s="889"/>
      <c r="AD91" s="889"/>
      <c r="AE91" s="889"/>
      <c r="AF91" s="889"/>
      <c r="AG91" s="889"/>
      <c r="AH91" s="889"/>
      <c r="AI91" s="889"/>
      <c r="AJ91" s="889"/>
      <c r="AK91" s="638"/>
      <c r="AL91" s="83"/>
      <c r="AM91" s="874"/>
      <c r="AN91" s="875"/>
      <c r="AO91" s="875"/>
      <c r="AP91" s="875"/>
      <c r="AQ91" s="875"/>
      <c r="AR91" s="875"/>
      <c r="AS91" s="875"/>
      <c r="AT91" s="875"/>
      <c r="AU91" s="875"/>
      <c r="AV91" s="875"/>
      <c r="AW91" s="875"/>
      <c r="AX91" s="876"/>
      <c r="AY91" s="83"/>
      <c r="AZ91" s="50"/>
      <c r="BA91" s="972"/>
    </row>
    <row r="92" spans="1:53" ht="15" customHeight="1">
      <c r="A92" s="82"/>
      <c r="B92" s="861"/>
      <c r="C92" s="862"/>
      <c r="D92" s="862"/>
      <c r="E92" s="815"/>
      <c r="F92" s="816"/>
      <c r="G92" s="889" t="s">
        <v>225</v>
      </c>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1021"/>
      <c r="AL92" s="83"/>
      <c r="AM92" s="535"/>
      <c r="AN92" s="535"/>
      <c r="AO92" s="535"/>
      <c r="AP92" s="535"/>
      <c r="AQ92" s="535"/>
      <c r="AR92" s="535"/>
      <c r="AS92" s="535"/>
      <c r="AT92" s="535"/>
      <c r="AU92" s="535"/>
      <c r="AV92" s="535"/>
      <c r="AW92" s="535"/>
      <c r="AX92" s="535"/>
      <c r="AY92" s="535"/>
      <c r="AZ92" s="541"/>
      <c r="BA92" s="972"/>
    </row>
    <row r="93" spans="1:53" ht="28" customHeight="1">
      <c r="A93" s="82"/>
      <c r="B93" s="861"/>
      <c r="C93" s="862"/>
      <c r="D93" s="862"/>
      <c r="E93" s="815"/>
      <c r="F93" s="816"/>
      <c r="G93" s="833" t="s">
        <v>226</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83"/>
      <c r="AM93" s="535"/>
      <c r="AN93" s="535"/>
      <c r="AO93" s="535"/>
      <c r="AP93" s="535"/>
      <c r="AQ93" s="535"/>
      <c r="AR93" s="535"/>
      <c r="AS93" s="535"/>
      <c r="AT93" s="535"/>
      <c r="AU93" s="535"/>
      <c r="AV93" s="535"/>
      <c r="AW93" s="535"/>
      <c r="AX93" s="535"/>
      <c r="AY93" s="535"/>
      <c r="AZ93" s="541"/>
      <c r="BA93" s="972"/>
    </row>
    <row r="94" spans="1:53" ht="28" customHeight="1">
      <c r="A94" s="82"/>
      <c r="B94" s="861"/>
      <c r="C94" s="862"/>
      <c r="D94" s="862"/>
      <c r="E94" s="815"/>
      <c r="F94" s="816"/>
      <c r="G94" s="833" t="s">
        <v>227</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83"/>
      <c r="AM94" s="535"/>
      <c r="AN94" s="535"/>
      <c r="AO94" s="535"/>
      <c r="AP94" s="535"/>
      <c r="AQ94" s="535"/>
      <c r="AR94" s="535"/>
      <c r="AS94" s="535"/>
      <c r="AT94" s="535"/>
      <c r="AU94" s="535"/>
      <c r="AV94" s="535"/>
      <c r="AW94" s="535"/>
      <c r="AX94" s="535"/>
      <c r="AY94" s="83"/>
      <c r="AZ94" s="50"/>
      <c r="BA94" s="972"/>
    </row>
    <row r="95" spans="1:53" ht="28" customHeight="1" thickBot="1">
      <c r="A95" s="82"/>
      <c r="B95" s="863"/>
      <c r="C95" s="864"/>
      <c r="D95" s="864"/>
      <c r="E95" s="815"/>
      <c r="F95" s="816"/>
      <c r="G95" s="889" t="s">
        <v>228</v>
      </c>
      <c r="H95" s="889"/>
      <c r="I95" s="889"/>
      <c r="J95" s="889"/>
      <c r="K95" s="889"/>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1021"/>
      <c r="AL95" s="83"/>
      <c r="AM95" s="535"/>
      <c r="AN95" s="535"/>
      <c r="AO95" s="535"/>
      <c r="AP95" s="535"/>
      <c r="AQ95" s="535"/>
      <c r="AR95" s="535"/>
      <c r="AS95" s="535"/>
      <c r="AT95" s="535"/>
      <c r="AU95" s="535"/>
      <c r="AV95" s="535"/>
      <c r="AW95" s="535"/>
      <c r="AX95" s="535"/>
      <c r="AY95" s="83"/>
      <c r="AZ95" s="50"/>
      <c r="BA95" s="973"/>
    </row>
    <row r="96" spans="1:53" ht="15" customHeight="1">
      <c r="A96" s="82"/>
      <c r="B96" s="725" t="s">
        <v>229</v>
      </c>
      <c r="C96" s="726"/>
      <c r="D96" s="726"/>
      <c r="E96" s="813"/>
      <c r="F96" s="814"/>
      <c r="G96" s="830" t="s">
        <v>230</v>
      </c>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544"/>
      <c r="AM96" s="871" t="str">
        <f>IF(AI65="該当", "！この区分（４項目）から２つ以上の取組が選択されていません。",  "！この区分（４項目）から１つ以上の取組が選択されていません。")</f>
        <v>！この区分（４項目）から１つ以上の取組が選択されていません。</v>
      </c>
      <c r="AN96" s="872"/>
      <c r="AO96" s="872"/>
      <c r="AP96" s="872"/>
      <c r="AQ96" s="872"/>
      <c r="AR96" s="872"/>
      <c r="AS96" s="872"/>
      <c r="AT96" s="872"/>
      <c r="AU96" s="872"/>
      <c r="AV96" s="872"/>
      <c r="AW96" s="872"/>
      <c r="AX96" s="873"/>
      <c r="AY96" s="83"/>
      <c r="AZ96" s="50"/>
      <c r="BA96" s="835">
        <f>COUNTIF(E96:F99, "✓")+COUNTIF(E96:F99, "誓約")</f>
        <v>0</v>
      </c>
    </row>
    <row r="97" spans="1:55" ht="15" customHeight="1" thickBot="1">
      <c r="A97" s="82"/>
      <c r="B97" s="861"/>
      <c r="C97" s="862"/>
      <c r="D97" s="862"/>
      <c r="E97" s="815"/>
      <c r="F97" s="816"/>
      <c r="G97" s="833" t="s">
        <v>231</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637"/>
      <c r="AL97" s="83"/>
      <c r="AM97" s="874"/>
      <c r="AN97" s="875"/>
      <c r="AO97" s="875"/>
      <c r="AP97" s="875"/>
      <c r="AQ97" s="875"/>
      <c r="AR97" s="875"/>
      <c r="AS97" s="875"/>
      <c r="AT97" s="875"/>
      <c r="AU97" s="875"/>
      <c r="AV97" s="875"/>
      <c r="AW97" s="875"/>
      <c r="AX97" s="876"/>
      <c r="AY97" s="535"/>
      <c r="AZ97" s="541"/>
      <c r="BA97" s="835"/>
    </row>
    <row r="98" spans="1:55" ht="15" customHeight="1">
      <c r="A98" s="82"/>
      <c r="B98" s="861"/>
      <c r="C98" s="862"/>
      <c r="D98" s="862"/>
      <c r="E98" s="815"/>
      <c r="F98" s="816"/>
      <c r="G98" s="833" t="s">
        <v>232</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637"/>
      <c r="AL98" s="83"/>
      <c r="AM98" s="190"/>
      <c r="AN98" s="190"/>
      <c r="AO98" s="190"/>
      <c r="AP98" s="190"/>
      <c r="AQ98" s="190"/>
      <c r="AR98" s="190"/>
      <c r="AS98" s="190"/>
      <c r="AT98" s="190"/>
      <c r="AU98" s="190"/>
      <c r="AV98" s="190"/>
      <c r="AW98" s="190"/>
      <c r="AX98" s="190"/>
      <c r="AY98" s="535"/>
      <c r="AZ98" s="541"/>
      <c r="BA98" s="835"/>
    </row>
    <row r="99" spans="1:55" ht="15" customHeight="1" thickBot="1">
      <c r="A99" s="82"/>
      <c r="B99" s="863"/>
      <c r="C99" s="864"/>
      <c r="D99" s="864"/>
      <c r="E99" s="1022"/>
      <c r="F99" s="1023"/>
      <c r="G99" s="892" t="s">
        <v>233</v>
      </c>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640"/>
      <c r="AL99" s="82"/>
      <c r="AM99" s="190"/>
      <c r="AN99" s="190"/>
      <c r="AO99" s="190"/>
      <c r="AP99" s="190"/>
      <c r="AQ99" s="190"/>
      <c r="AR99" s="190"/>
      <c r="AS99" s="190"/>
      <c r="AT99" s="190"/>
      <c r="AU99" s="190"/>
      <c r="AV99" s="190"/>
      <c r="AW99" s="190"/>
      <c r="AX99" s="190"/>
      <c r="AY99" s="82"/>
      <c r="BA99" s="835"/>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879" t="s">
        <v>234</v>
      </c>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49999999999999" customHeight="1" thickBot="1">
      <c r="A102" s="544"/>
      <c r="B102" s="550" t="s">
        <v>156</v>
      </c>
      <c r="C102" s="893" t="s">
        <v>235</v>
      </c>
      <c r="D102" s="893"/>
      <c r="E102" s="893"/>
      <c r="F102" s="893"/>
      <c r="G102" s="893"/>
      <c r="H102" s="893"/>
      <c r="I102" s="893"/>
      <c r="J102" s="893"/>
      <c r="K102" s="893"/>
      <c r="L102" s="893"/>
      <c r="M102" s="893"/>
      <c r="N102" s="893"/>
      <c r="O102" s="893"/>
      <c r="P102" s="893"/>
      <c r="Q102" s="893"/>
      <c r="R102" s="893"/>
      <c r="S102" s="893"/>
      <c r="T102" s="893"/>
      <c r="U102" s="893"/>
      <c r="V102" s="893"/>
      <c r="W102" s="893"/>
      <c r="X102" s="893"/>
      <c r="Y102" s="893"/>
      <c r="Z102" s="893"/>
      <c r="AA102" s="893"/>
      <c r="AB102" s="893"/>
      <c r="AC102" s="893"/>
      <c r="AD102" s="893"/>
      <c r="AE102" s="893"/>
      <c r="AF102" s="893"/>
      <c r="AG102" s="893"/>
      <c r="AH102" s="893"/>
      <c r="AI102" s="893"/>
      <c r="AJ102" s="894"/>
      <c r="AK102" s="551" t="str">
        <f>IF(OR(AK62="○", BA49=0),"",IF(OR(BA102=TRUE,BA103=TRUE),"○","×"))</f>
        <v/>
      </c>
      <c r="AL102" s="82"/>
      <c r="AM102" s="871" t="s">
        <v>236</v>
      </c>
      <c r="AN102" s="872"/>
      <c r="AO102" s="872"/>
      <c r="AP102" s="872"/>
      <c r="AQ102" s="872"/>
      <c r="AR102" s="872"/>
      <c r="AS102" s="872"/>
      <c r="AT102" s="872"/>
      <c r="AU102" s="872"/>
      <c r="AV102" s="872"/>
      <c r="AW102" s="872"/>
      <c r="AX102" s="873"/>
      <c r="AY102" s="546"/>
      <c r="BA102" s="683" t="b">
        <v>0</v>
      </c>
    </row>
    <row r="103" spans="1:55" s="546" customFormat="1" ht="30.65" customHeight="1" thickBot="1">
      <c r="A103" s="544"/>
      <c r="B103" s="881" t="s">
        <v>237</v>
      </c>
      <c r="C103" s="882"/>
      <c r="D103" s="882"/>
      <c r="E103" s="883" t="b">
        <v>0</v>
      </c>
      <c r="F103" s="642"/>
      <c r="G103" s="887" t="s">
        <v>238</v>
      </c>
      <c r="H103" s="887"/>
      <c r="I103" s="887"/>
      <c r="J103" s="887"/>
      <c r="K103" s="887"/>
      <c r="L103" s="887"/>
      <c r="M103" s="887"/>
      <c r="N103" s="887"/>
      <c r="O103" s="887"/>
      <c r="P103" s="887"/>
      <c r="Q103" s="887"/>
      <c r="R103" s="887"/>
      <c r="S103" s="887"/>
      <c r="T103" s="887"/>
      <c r="U103" s="887"/>
      <c r="V103" s="887"/>
      <c r="W103" s="887"/>
      <c r="X103" s="887"/>
      <c r="Y103" s="887"/>
      <c r="Z103" s="887"/>
      <c r="AA103" s="887"/>
      <c r="AB103" s="887"/>
      <c r="AC103" s="887"/>
      <c r="AD103" s="887"/>
      <c r="AE103" s="887"/>
      <c r="AF103" s="887"/>
      <c r="AG103" s="887"/>
      <c r="AH103" s="887"/>
      <c r="AI103" s="887"/>
      <c r="AJ103" s="887"/>
      <c r="AK103" s="888"/>
      <c r="AL103" s="83"/>
      <c r="AM103" s="874"/>
      <c r="AN103" s="875"/>
      <c r="AO103" s="875"/>
      <c r="AP103" s="875"/>
      <c r="AQ103" s="875"/>
      <c r="AR103" s="875"/>
      <c r="AS103" s="875"/>
      <c r="AT103" s="875"/>
      <c r="AU103" s="875"/>
      <c r="AV103" s="875"/>
      <c r="AW103" s="875"/>
      <c r="AX103" s="876"/>
      <c r="BA103" s="683" t="b">
        <v>0</v>
      </c>
    </row>
    <row r="104" spans="1:55" s="546" customFormat="1" ht="23.05" customHeight="1" thickBot="1">
      <c r="A104" s="544"/>
      <c r="B104" s="884"/>
      <c r="C104" s="885"/>
      <c r="D104" s="885"/>
      <c r="E104" s="886" t="b">
        <v>0</v>
      </c>
      <c r="F104" s="641"/>
      <c r="G104" s="877" t="s">
        <v>239</v>
      </c>
      <c r="H104" s="877"/>
      <c r="I104" s="877"/>
      <c r="J104" s="877"/>
      <c r="K104" s="877"/>
      <c r="L104" s="877"/>
      <c r="M104" s="877"/>
      <c r="N104" s="877"/>
      <c r="O104" s="877"/>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8"/>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3"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5" customHeight="1" thickBot="1">
      <c r="A108" s="83"/>
      <c r="B108" s="1024" t="s">
        <v>242</v>
      </c>
      <c r="C108" s="1025"/>
      <c r="D108" s="1025"/>
      <c r="E108" s="1025"/>
      <c r="F108" s="1025"/>
      <c r="G108" s="1025"/>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6"/>
      <c r="AE108" s="1027" t="s">
        <v>243</v>
      </c>
      <c r="AF108" s="1028"/>
      <c r="AG108" s="1028"/>
      <c r="AH108" s="1028"/>
      <c r="AI108" s="1028"/>
      <c r="AJ108" s="1029"/>
      <c r="AK108" s="468" t="str">
        <f>IF(H7="", "", IF(AND(BA109=TRUE,OR(Q18=0,BA110=TRUE),BA111=TRUE,BA112=TRUE, BA114=TRUE, BA113=TRUE,BA115=TRUE),"○","×"))</f>
        <v/>
      </c>
      <c r="AL108" s="82"/>
      <c r="AM108" s="836" t="s">
        <v>244</v>
      </c>
      <c r="AN108" s="837"/>
      <c r="AO108" s="837"/>
      <c r="AP108" s="837"/>
      <c r="AQ108" s="837"/>
      <c r="AR108" s="837"/>
      <c r="AS108" s="837"/>
      <c r="AT108" s="837"/>
      <c r="AU108" s="837"/>
      <c r="AV108" s="837"/>
      <c r="AW108" s="837"/>
      <c r="AX108" s="837"/>
      <c r="AY108" s="838"/>
      <c r="BA108" s="686"/>
    </row>
    <row r="109" spans="1:55" s="50" customFormat="1" ht="30" customHeight="1">
      <c r="A109" s="669"/>
      <c r="B109" s="590"/>
      <c r="C109" s="1016" t="s">
        <v>245</v>
      </c>
      <c r="D109" s="1017"/>
      <c r="E109" s="1017"/>
      <c r="F109" s="1017"/>
      <c r="G109" s="1017"/>
      <c r="H109" s="1017"/>
      <c r="I109" s="1017"/>
      <c r="J109" s="1017"/>
      <c r="K109" s="1017"/>
      <c r="L109" s="1017"/>
      <c r="M109" s="1017"/>
      <c r="N109" s="1017"/>
      <c r="O109" s="1017"/>
      <c r="P109" s="1017"/>
      <c r="Q109" s="1017"/>
      <c r="R109" s="1017"/>
      <c r="S109" s="1017"/>
      <c r="T109" s="1017"/>
      <c r="U109" s="1017"/>
      <c r="V109" s="1017"/>
      <c r="W109" s="1017"/>
      <c r="X109" s="1017"/>
      <c r="Y109" s="1017"/>
      <c r="Z109" s="1017"/>
      <c r="AA109" s="1017"/>
      <c r="AB109" s="1017"/>
      <c r="AC109" s="1017"/>
      <c r="AD109" s="1017"/>
      <c r="AE109" s="852" t="s">
        <v>246</v>
      </c>
      <c r="AF109" s="853"/>
      <c r="AG109" s="853"/>
      <c r="AH109" s="853"/>
      <c r="AI109" s="853"/>
      <c r="AJ109" s="853"/>
      <c r="AK109" s="1030"/>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99999999999997" customHeight="1">
      <c r="A110" s="83"/>
      <c r="B110" s="591"/>
      <c r="C110" s="1031" t="s">
        <v>247</v>
      </c>
      <c r="D110" s="1032"/>
      <c r="E110" s="1032"/>
      <c r="F110" s="1032"/>
      <c r="G110" s="1032"/>
      <c r="H110" s="1032"/>
      <c r="I110" s="1032"/>
      <c r="J110" s="1032"/>
      <c r="K110" s="1032"/>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852" t="s">
        <v>246</v>
      </c>
      <c r="AF110" s="853"/>
      <c r="AG110" s="853"/>
      <c r="AH110" s="853"/>
      <c r="AI110" s="853"/>
      <c r="AJ110" s="853"/>
      <c r="AK110" s="853"/>
      <c r="AL110" s="82"/>
      <c r="AM110" s="83"/>
      <c r="AN110" s="190"/>
      <c r="AO110" s="190"/>
      <c r="AP110" s="190"/>
      <c r="AQ110" s="190"/>
      <c r="AR110" s="190"/>
      <c r="AS110" s="190"/>
      <c r="AT110" s="190"/>
      <c r="AU110" s="190"/>
      <c r="AV110" s="190"/>
      <c r="AW110" s="83"/>
      <c r="AX110" s="83"/>
      <c r="AY110" s="83"/>
      <c r="BA110" s="683" t="b">
        <v>0</v>
      </c>
    </row>
    <row r="111" spans="1:55" s="50" customFormat="1" ht="36.65" customHeight="1">
      <c r="A111" s="83"/>
      <c r="B111" s="591"/>
      <c r="C111" s="1016" t="s">
        <v>248</v>
      </c>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7"/>
      <c r="AA111" s="1017"/>
      <c r="AB111" s="1017"/>
      <c r="AC111" s="1017"/>
      <c r="AD111" s="1017"/>
      <c r="AE111" s="852" t="s">
        <v>249</v>
      </c>
      <c r="AF111" s="853"/>
      <c r="AG111" s="853"/>
      <c r="AH111" s="853"/>
      <c r="AI111" s="853"/>
      <c r="AJ111" s="853"/>
      <c r="AK111" s="853"/>
      <c r="AL111" s="82"/>
      <c r="AM111" s="83"/>
      <c r="AN111" s="83"/>
      <c r="AO111" s="83"/>
      <c r="AP111" s="190"/>
      <c r="AQ111" s="83"/>
      <c r="AR111" s="83"/>
      <c r="AS111" s="83"/>
      <c r="AT111" s="83"/>
      <c r="AU111" s="83"/>
      <c r="AV111" s="83"/>
      <c r="AW111" s="83"/>
      <c r="AX111" s="83"/>
      <c r="AY111" s="83"/>
      <c r="BA111" s="683" t="b">
        <v>0</v>
      </c>
    </row>
    <row r="112" spans="1:55" s="50" customFormat="1" ht="29.05" customHeight="1">
      <c r="A112" s="83"/>
      <c r="B112" s="591"/>
      <c r="C112" s="1016" t="s">
        <v>250</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7"/>
      <c r="AA112" s="1017"/>
      <c r="AB112" s="1017"/>
      <c r="AC112" s="1017"/>
      <c r="AD112" s="1017"/>
      <c r="AE112" s="1018" t="s">
        <v>251</v>
      </c>
      <c r="AF112" s="1019"/>
      <c r="AG112" s="1019"/>
      <c r="AH112" s="1019"/>
      <c r="AI112" s="1019"/>
      <c r="AJ112" s="1019"/>
      <c r="AK112" s="1019"/>
      <c r="AL112" s="82"/>
      <c r="AM112" s="83"/>
      <c r="AN112" s="553"/>
      <c r="AO112" s="553"/>
      <c r="AP112" s="553"/>
      <c r="AQ112" s="83"/>
      <c r="AR112" s="83"/>
      <c r="AS112" s="83"/>
      <c r="AT112" s="83"/>
      <c r="AU112" s="83"/>
      <c r="AV112" s="83"/>
      <c r="AW112" s="83"/>
      <c r="AX112" s="83"/>
      <c r="AY112" s="83"/>
      <c r="BA112" s="683" t="b">
        <v>0</v>
      </c>
    </row>
    <row r="113" spans="1:55" s="50" customFormat="1" ht="22.3" customHeight="1">
      <c r="A113" s="83"/>
      <c r="B113" s="591"/>
      <c r="C113" s="1016" t="s">
        <v>252</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7"/>
      <c r="AA113" s="1017"/>
      <c r="AB113" s="1017"/>
      <c r="AC113" s="1017"/>
      <c r="AD113" s="1017"/>
      <c r="AE113" s="852" t="s">
        <v>253</v>
      </c>
      <c r="AF113" s="853"/>
      <c r="AG113" s="853"/>
      <c r="AH113" s="853"/>
      <c r="AI113" s="853"/>
      <c r="AJ113" s="853"/>
      <c r="AK113" s="853"/>
      <c r="AL113" s="82"/>
      <c r="AM113" s="83"/>
      <c r="AN113" s="553"/>
      <c r="AO113" s="553"/>
      <c r="AP113" s="553"/>
      <c r="AQ113" s="83"/>
      <c r="AR113" s="83"/>
      <c r="AS113" s="83"/>
      <c r="AT113" s="83"/>
      <c r="AU113" s="83"/>
      <c r="AV113" s="83"/>
      <c r="AW113" s="83"/>
      <c r="AX113" s="83"/>
      <c r="AY113" s="83"/>
      <c r="BA113" s="683" t="b">
        <v>0</v>
      </c>
    </row>
    <row r="114" spans="1:55" s="50" customFormat="1" ht="22.3" customHeight="1">
      <c r="A114" s="83"/>
      <c r="B114" s="592"/>
      <c r="C114" s="1006" t="s">
        <v>254</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7"/>
      <c r="AA114" s="1007"/>
      <c r="AB114" s="1007"/>
      <c r="AC114" s="1007"/>
      <c r="AD114" s="1007"/>
      <c r="AE114" s="1008" t="s">
        <v>255</v>
      </c>
      <c r="AF114" s="1009"/>
      <c r="AG114" s="1009"/>
      <c r="AH114" s="1009"/>
      <c r="AI114" s="1009"/>
      <c r="AJ114" s="1009"/>
      <c r="AK114" s="1009"/>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6" t="s">
        <v>256</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7"/>
      <c r="AA115" s="1017"/>
      <c r="AB115" s="1017"/>
      <c r="AC115" s="1017"/>
      <c r="AD115" s="1017"/>
      <c r="AE115" s="1018" t="s">
        <v>251</v>
      </c>
      <c r="AF115" s="1019"/>
      <c r="AG115" s="1019"/>
      <c r="AH115" s="1019"/>
      <c r="AI115" s="1019"/>
      <c r="AJ115" s="1019"/>
      <c r="AK115" s="1019"/>
      <c r="AL115" s="82"/>
      <c r="AM115" s="83"/>
      <c r="AN115" s="83"/>
      <c r="AO115" s="83"/>
      <c r="AP115" s="83"/>
      <c r="AQ115" s="83"/>
      <c r="AR115" s="83"/>
      <c r="AS115" s="83"/>
      <c r="AT115" s="83"/>
      <c r="AU115" s="83"/>
      <c r="AV115" s="83"/>
      <c r="AW115" s="83"/>
      <c r="AX115" s="83"/>
      <c r="AY115" s="83"/>
      <c r="BA115" s="683" t="b">
        <v>0</v>
      </c>
    </row>
    <row r="116" spans="1:55" s="50" customFormat="1" ht="5.0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5" customHeight="1">
      <c r="A118" s="83"/>
      <c r="B118" s="554" t="s">
        <v>257</v>
      </c>
      <c r="C118" s="1020" t="s">
        <v>259</v>
      </c>
      <c r="D118" s="1020"/>
      <c r="E118" s="1020"/>
      <c r="F118" s="1020"/>
      <c r="G118" s="1020"/>
      <c r="H118" s="1020"/>
      <c r="I118" s="1020"/>
      <c r="J118" s="1020"/>
      <c r="K118" s="1020"/>
      <c r="L118" s="1020"/>
      <c r="M118" s="1020"/>
      <c r="N118" s="1020"/>
      <c r="O118" s="1020"/>
      <c r="P118" s="1020"/>
      <c r="Q118" s="1020"/>
      <c r="R118" s="1020"/>
      <c r="S118" s="1020"/>
      <c r="T118" s="1020"/>
      <c r="U118" s="1020"/>
      <c r="V118" s="1020"/>
      <c r="W118" s="1020"/>
      <c r="X118" s="1020"/>
      <c r="Y118" s="1020"/>
      <c r="Z118" s="1020"/>
      <c r="AA118" s="1020"/>
      <c r="AB118" s="1020"/>
      <c r="AC118" s="1020"/>
      <c r="AD118" s="1020"/>
      <c r="AE118" s="1020"/>
      <c r="AF118" s="1020"/>
      <c r="AG118" s="1020"/>
      <c r="AH118" s="1020"/>
      <c r="AI118" s="1020"/>
      <c r="AJ118" s="1020"/>
      <c r="AK118" s="1020"/>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5"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3"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54" t="s">
        <v>260</v>
      </c>
      <c r="D122" s="854"/>
      <c r="E122" s="854"/>
      <c r="F122" s="854"/>
      <c r="G122" s="854"/>
      <c r="H122" s="854"/>
      <c r="I122" s="854"/>
      <c r="J122" s="854"/>
      <c r="K122" s="854"/>
      <c r="L122" s="854"/>
      <c r="M122" s="854"/>
      <c r="N122" s="854"/>
      <c r="O122" s="854"/>
      <c r="P122" s="854"/>
      <c r="Q122" s="854"/>
      <c r="R122" s="854"/>
      <c r="S122" s="854"/>
      <c r="T122" s="854"/>
      <c r="U122" s="854"/>
      <c r="V122" s="854"/>
      <c r="W122" s="854"/>
      <c r="X122" s="854"/>
      <c r="Y122" s="854"/>
      <c r="Z122" s="854"/>
      <c r="AA122" s="854"/>
      <c r="AB122" s="854"/>
      <c r="AC122" s="854"/>
      <c r="AD122" s="854"/>
      <c r="AE122" s="854"/>
      <c r="AF122" s="854"/>
      <c r="AG122" s="854"/>
      <c r="AH122" s="854"/>
      <c r="AI122" s="854"/>
      <c r="AJ122" s="62"/>
      <c r="AK122" s="563"/>
      <c r="AL122" s="62"/>
      <c r="AM122" s="82"/>
      <c r="AN122" s="83"/>
      <c r="AO122" s="83"/>
      <c r="AP122" s="83"/>
      <c r="AQ122" s="83"/>
      <c r="AR122" s="83"/>
      <c r="AS122" s="83"/>
      <c r="AT122" s="83"/>
      <c r="AU122" s="83"/>
      <c r="AV122" s="83"/>
      <c r="AW122" s="83"/>
      <c r="AX122" s="83"/>
      <c r="AY122" s="83"/>
    </row>
    <row r="123" spans="1:55" s="50" customFormat="1" ht="3.65"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55"/>
      <c r="F124" s="856"/>
      <c r="G124" s="67" t="s">
        <v>262</v>
      </c>
      <c r="H124" s="855"/>
      <c r="I124" s="856"/>
      <c r="J124" s="67" t="s">
        <v>263</v>
      </c>
      <c r="K124" s="855"/>
      <c r="L124" s="856"/>
      <c r="M124" s="67" t="s">
        <v>264</v>
      </c>
      <c r="N124" s="62"/>
      <c r="O124" s="857" t="s">
        <v>138</v>
      </c>
      <c r="P124" s="857"/>
      <c r="Q124" s="857"/>
      <c r="R124" s="1010" t="str">
        <f>IF(H7="","",H7)</f>
        <v/>
      </c>
      <c r="S124" s="1010"/>
      <c r="T124" s="1010"/>
      <c r="U124" s="1010"/>
      <c r="V124" s="1010"/>
      <c r="W124" s="1010"/>
      <c r="X124" s="1010"/>
      <c r="Y124" s="1010"/>
      <c r="Z124" s="1010"/>
      <c r="AA124" s="1010"/>
      <c r="AB124" s="1010"/>
      <c r="AC124" s="1010"/>
      <c r="AD124" s="1010"/>
      <c r="AE124" s="1010"/>
      <c r="AF124" s="1010"/>
      <c r="AG124" s="1010"/>
      <c r="AH124" s="1010"/>
      <c r="AI124" s="1010"/>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1015" t="s">
        <v>265</v>
      </c>
      <c r="O125" s="1015"/>
      <c r="P125" s="1015"/>
      <c r="Q125" s="1015"/>
      <c r="R125" s="842" t="s">
        <v>23</v>
      </c>
      <c r="S125" s="842"/>
      <c r="T125" s="843" t="str">
        <f>IF(基本情報入力シート!L26="", "", 基本情報入力シート!L26)</f>
        <v/>
      </c>
      <c r="U125" s="843"/>
      <c r="V125" s="843"/>
      <c r="W125" s="843"/>
      <c r="X125" s="843"/>
      <c r="Y125" s="1014" t="s">
        <v>24</v>
      </c>
      <c r="Z125" s="1014"/>
      <c r="AA125" s="843" t="str">
        <f>IF(基本情報入力シート!L27="", "", 基本情報入力シート!L27)</f>
        <v/>
      </c>
      <c r="AB125" s="843"/>
      <c r="AC125" s="843"/>
      <c r="AD125" s="843"/>
      <c r="AE125" s="843"/>
      <c r="AF125" s="843"/>
      <c r="AG125" s="843"/>
      <c r="AH125" s="843"/>
      <c r="AI125" s="843"/>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2.0499999999999998"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5"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3"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1.05" customHeight="1">
      <c r="A132" s="82"/>
      <c r="B132" s="844" t="s">
        <v>270</v>
      </c>
      <c r="C132" s="844"/>
      <c r="D132" s="844"/>
      <c r="E132" s="844"/>
      <c r="F132" s="844"/>
      <c r="G132" s="844"/>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2"/>
      <c r="AM132" s="82"/>
      <c r="AN132" s="82"/>
      <c r="AO132" s="82"/>
      <c r="AP132" s="82"/>
      <c r="AQ132" s="82"/>
      <c r="AR132" s="82"/>
      <c r="AS132" s="82"/>
      <c r="AT132" s="82"/>
      <c r="AU132" s="82"/>
      <c r="AV132" s="82"/>
      <c r="AW132" s="82"/>
      <c r="AX132" s="82"/>
      <c r="AY132" s="82"/>
    </row>
    <row r="133" spans="1:56">
      <c r="A133" s="82"/>
      <c r="B133" s="1011" t="s">
        <v>271</v>
      </c>
      <c r="C133" s="1012"/>
      <c r="D133" s="1012"/>
      <c r="E133" s="1012"/>
      <c r="F133" s="1012"/>
      <c r="G133" s="1012"/>
      <c r="H133" s="1012"/>
      <c r="I133" s="1012"/>
      <c r="J133" s="1012"/>
      <c r="K133" s="1012"/>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3"/>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3" customHeight="1">
      <c r="A135" s="544"/>
      <c r="B135" s="844" t="s">
        <v>272</v>
      </c>
      <c r="C135" s="844"/>
      <c r="D135" s="844"/>
      <c r="E135" s="844"/>
      <c r="F135" s="844"/>
      <c r="G135" s="844"/>
      <c r="H135" s="844"/>
      <c r="I135" s="844"/>
      <c r="J135" s="844"/>
      <c r="K135" s="844"/>
      <c r="L135" s="844"/>
      <c r="M135" s="844"/>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c r="AJ135" s="844"/>
      <c r="AK135" s="844"/>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1003" t="s">
        <v>274</v>
      </c>
      <c r="D136" s="1004"/>
      <c r="E136" s="1004"/>
      <c r="F136" s="1004"/>
      <c r="G136" s="1004"/>
      <c r="H136" s="1004"/>
      <c r="I136" s="1005"/>
      <c r="J136" s="996" t="s">
        <v>275</v>
      </c>
      <c r="K136" s="996"/>
      <c r="L136" s="996"/>
      <c r="M136" s="996"/>
      <c r="N136" s="996"/>
      <c r="O136" s="996"/>
      <c r="P136" s="996"/>
      <c r="Q136" s="996"/>
      <c r="R136" s="996"/>
      <c r="S136" s="996"/>
      <c r="T136" s="996"/>
      <c r="U136" s="996"/>
      <c r="V136" s="996"/>
      <c r="W136" s="996"/>
      <c r="X136" s="996"/>
      <c r="Y136" s="996"/>
      <c r="Z136" s="996"/>
      <c r="AA136" s="996"/>
      <c r="AB136" s="996"/>
      <c r="AC136" s="996"/>
      <c r="AD136" s="996"/>
      <c r="AE136" s="996"/>
      <c r="AF136" s="996"/>
      <c r="AG136" s="996"/>
      <c r="AH136" s="996"/>
      <c r="AI136" s="996"/>
      <c r="AJ136" s="997"/>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1003" t="s">
        <v>277</v>
      </c>
      <c r="D137" s="1004"/>
      <c r="E137" s="1004"/>
      <c r="F137" s="1004"/>
      <c r="G137" s="1004"/>
      <c r="H137" s="1004"/>
      <c r="I137" s="1005"/>
      <c r="J137" s="996" t="s">
        <v>278</v>
      </c>
      <c r="K137" s="996"/>
      <c r="L137" s="996"/>
      <c r="M137" s="996"/>
      <c r="N137" s="996"/>
      <c r="O137" s="996"/>
      <c r="P137" s="996"/>
      <c r="Q137" s="996"/>
      <c r="R137" s="996"/>
      <c r="S137" s="996"/>
      <c r="T137" s="996"/>
      <c r="U137" s="996"/>
      <c r="V137" s="996"/>
      <c r="W137" s="996"/>
      <c r="X137" s="996"/>
      <c r="Y137" s="996"/>
      <c r="Z137" s="996"/>
      <c r="AA137" s="996"/>
      <c r="AB137" s="996"/>
      <c r="AC137" s="996"/>
      <c r="AD137" s="996"/>
      <c r="AE137" s="996"/>
      <c r="AF137" s="996"/>
      <c r="AG137" s="996"/>
      <c r="AH137" s="996"/>
      <c r="AI137" s="996"/>
      <c r="AJ137" s="997"/>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5" customHeight="1">
      <c r="A138" s="544"/>
      <c r="B138" s="580" t="s">
        <v>279</v>
      </c>
      <c r="C138" s="582" t="s">
        <v>280</v>
      </c>
      <c r="D138" s="582"/>
      <c r="E138" s="582"/>
      <c r="F138" s="582"/>
      <c r="G138" s="582"/>
      <c r="H138" s="582"/>
      <c r="I138" s="582"/>
      <c r="J138" s="850" t="s">
        <v>281</v>
      </c>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1"/>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9" t="s">
        <v>283</v>
      </c>
      <c r="D139" s="849"/>
      <c r="E139" s="849"/>
      <c r="F139" s="849"/>
      <c r="G139" s="849"/>
      <c r="H139" s="849"/>
      <c r="I139" s="849"/>
      <c r="J139" s="850" t="s">
        <v>284</v>
      </c>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1"/>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9" t="s">
        <v>286</v>
      </c>
      <c r="D140" s="849"/>
      <c r="E140" s="849"/>
      <c r="F140" s="849"/>
      <c r="G140" s="849"/>
      <c r="H140" s="849"/>
      <c r="I140" s="849"/>
      <c r="J140" s="850" t="s">
        <v>287</v>
      </c>
      <c r="K140" s="850"/>
      <c r="L140" s="850"/>
      <c r="M140" s="850"/>
      <c r="N140" s="850"/>
      <c r="O140" s="850"/>
      <c r="P140" s="850"/>
      <c r="Q140" s="850"/>
      <c r="R140" s="850"/>
      <c r="S140" s="850"/>
      <c r="T140" s="850"/>
      <c r="U140" s="850"/>
      <c r="V140" s="850"/>
      <c r="W140" s="850"/>
      <c r="X140" s="850"/>
      <c r="Y140" s="850"/>
      <c r="Z140" s="850"/>
      <c r="AA140" s="850"/>
      <c r="AB140" s="850"/>
      <c r="AC140" s="850"/>
      <c r="AD140" s="850"/>
      <c r="AE140" s="850"/>
      <c r="AF140" s="850"/>
      <c r="AG140" s="850"/>
      <c r="AH140" s="850"/>
      <c r="AI140" s="850"/>
      <c r="AJ140" s="851"/>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9" t="s">
        <v>289</v>
      </c>
      <c r="D141" s="849"/>
      <c r="E141" s="849"/>
      <c r="F141" s="849"/>
      <c r="G141" s="849"/>
      <c r="H141" s="849"/>
      <c r="I141" s="849"/>
      <c r="J141" s="996" t="s">
        <v>290</v>
      </c>
      <c r="K141" s="996"/>
      <c r="L141" s="996"/>
      <c r="M141" s="996"/>
      <c r="N141" s="996"/>
      <c r="O141" s="996"/>
      <c r="P141" s="996"/>
      <c r="Q141" s="996"/>
      <c r="R141" s="996"/>
      <c r="S141" s="996"/>
      <c r="T141" s="996"/>
      <c r="U141" s="996"/>
      <c r="V141" s="996"/>
      <c r="W141" s="996"/>
      <c r="X141" s="996"/>
      <c r="Y141" s="996"/>
      <c r="Z141" s="996"/>
      <c r="AA141" s="996"/>
      <c r="AB141" s="996"/>
      <c r="AC141" s="996"/>
      <c r="AD141" s="996"/>
      <c r="AE141" s="996"/>
      <c r="AF141" s="996"/>
      <c r="AG141" s="996"/>
      <c r="AH141" s="996"/>
      <c r="AI141" s="996"/>
      <c r="AJ141" s="997"/>
      <c r="AK141" s="75" t="str">
        <f>IF(H7="", "",IF(BA59=0, "", IF(AK59="○", "○", "×")))</f>
        <v/>
      </c>
      <c r="AL141" s="583"/>
      <c r="AM141" s="82"/>
      <c r="AN141" s="83"/>
      <c r="AO141" s="83"/>
      <c r="AP141" s="83"/>
      <c r="AQ141" s="83"/>
      <c r="AR141" s="83"/>
      <c r="AS141" s="83"/>
      <c r="AT141" s="83"/>
      <c r="AU141" s="83"/>
      <c r="AV141" s="83"/>
      <c r="AW141" s="83"/>
      <c r="AX141" s="83"/>
      <c r="AY141" s="83"/>
    </row>
    <row r="142" spans="1:56" s="50" customFormat="1" ht="22.3" customHeight="1">
      <c r="A142" s="83"/>
      <c r="B142" s="998" t="s">
        <v>291</v>
      </c>
      <c r="C142" s="849" t="s">
        <v>292</v>
      </c>
      <c r="D142" s="849"/>
      <c r="E142" s="849"/>
      <c r="F142" s="849"/>
      <c r="G142" s="849"/>
      <c r="H142" s="849"/>
      <c r="I142" s="849"/>
      <c r="J142" s="850" t="s">
        <v>293</v>
      </c>
      <c r="K142" s="850"/>
      <c r="L142" s="850"/>
      <c r="M142" s="850"/>
      <c r="N142" s="850"/>
      <c r="O142" s="850"/>
      <c r="P142" s="850"/>
      <c r="Q142" s="850"/>
      <c r="R142" s="850"/>
      <c r="S142" s="850"/>
      <c r="T142" s="850"/>
      <c r="U142" s="850"/>
      <c r="V142" s="850"/>
      <c r="W142" s="850"/>
      <c r="X142" s="850"/>
      <c r="Y142" s="850"/>
      <c r="Z142" s="850"/>
      <c r="AA142" s="850"/>
      <c r="AB142" s="850"/>
      <c r="AC142" s="850"/>
      <c r="AD142" s="850"/>
      <c r="AE142" s="850"/>
      <c r="AF142" s="850"/>
      <c r="AG142" s="850"/>
      <c r="AH142" s="850"/>
      <c r="AI142" s="850"/>
      <c r="AJ142" s="851"/>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9"/>
      <c r="C143" s="1000"/>
      <c r="D143" s="1000"/>
      <c r="E143" s="1000"/>
      <c r="F143" s="1000"/>
      <c r="G143" s="1000"/>
      <c r="H143" s="1000"/>
      <c r="I143" s="1000"/>
      <c r="J143" s="1001" t="s">
        <v>294</v>
      </c>
      <c r="K143" s="1001"/>
      <c r="L143" s="1001"/>
      <c r="M143" s="1001"/>
      <c r="N143" s="1001"/>
      <c r="O143" s="1001"/>
      <c r="P143" s="1001"/>
      <c r="Q143" s="1001"/>
      <c r="R143" s="1001"/>
      <c r="S143" s="1001"/>
      <c r="T143" s="1001"/>
      <c r="U143" s="1001"/>
      <c r="V143" s="1001"/>
      <c r="W143" s="1001"/>
      <c r="X143" s="1001"/>
      <c r="Y143" s="1001"/>
      <c r="Z143" s="1001"/>
      <c r="AA143" s="1001"/>
      <c r="AB143" s="1001"/>
      <c r="AC143" s="1001"/>
      <c r="AD143" s="1001"/>
      <c r="AE143" s="1001"/>
      <c r="AF143" s="1001"/>
      <c r="AG143" s="1001"/>
      <c r="AH143" s="1001"/>
      <c r="AI143" s="1001"/>
      <c r="AJ143" s="1002"/>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7.05" customHeight="1">
      <c r="A145" s="82"/>
      <c r="B145" s="844" t="s">
        <v>295</v>
      </c>
      <c r="C145" s="844"/>
      <c r="D145" s="844"/>
      <c r="E145" s="844"/>
      <c r="F145" s="844"/>
      <c r="G145" s="844"/>
      <c r="H145" s="844"/>
      <c r="I145" s="844"/>
      <c r="J145" s="844"/>
      <c r="K145" s="844"/>
      <c r="L145" s="844"/>
      <c r="M145" s="844"/>
      <c r="N145" s="844"/>
      <c r="O145" s="844"/>
      <c r="P145" s="844"/>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82"/>
      <c r="AM145" s="82"/>
      <c r="AN145" s="82"/>
      <c r="AO145" s="82"/>
      <c r="AP145" s="82"/>
      <c r="AQ145" s="82"/>
      <c r="AR145" s="82"/>
      <c r="AS145" s="82"/>
      <c r="AT145" s="82"/>
      <c r="AU145" s="82"/>
      <c r="AV145" s="82"/>
      <c r="AW145" s="82"/>
      <c r="AX145" s="82"/>
      <c r="AY145" s="82"/>
    </row>
    <row r="146" spans="1:52">
      <c r="A146" s="82"/>
      <c r="B146" s="585" t="s">
        <v>156</v>
      </c>
      <c r="C146" s="845" t="s">
        <v>296</v>
      </c>
      <c r="D146" s="845"/>
      <c r="E146" s="845"/>
      <c r="F146" s="845"/>
      <c r="G146" s="845"/>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6"/>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7" t="s">
        <v>297</v>
      </c>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c r="AH147" s="847"/>
      <c r="AI147" s="847"/>
      <c r="AJ147" s="848"/>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3.05" customHeight="1">
      <c r="AM149" s="82"/>
      <c r="AN149" s="82"/>
      <c r="AO149" s="82"/>
      <c r="AP149" s="82"/>
      <c r="AQ149" s="82"/>
      <c r="AR149" s="82"/>
      <c r="AS149" s="82"/>
      <c r="AT149" s="82"/>
      <c r="AU149" s="82"/>
      <c r="AV149" s="82"/>
      <c r="AW149" s="82"/>
      <c r="AX149" s="82"/>
      <c r="AY149" s="82"/>
    </row>
    <row r="150" spans="1:52" ht="13.3"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3"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5"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20.0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99999999999997" customHeight="1">
      <c r="AM166" s="82"/>
      <c r="AN166" s="82"/>
      <c r="AO166" s="82"/>
      <c r="AP166" s="82"/>
      <c r="AQ166" s="82"/>
      <c r="AR166" s="82"/>
      <c r="AS166" s="82"/>
      <c r="AT166" s="82"/>
      <c r="AU166" s="82"/>
      <c r="AV166" s="82"/>
      <c r="AW166" s="82"/>
      <c r="AX166" s="82"/>
      <c r="AY166" s="82"/>
    </row>
    <row r="167" spans="39:56" ht="33.65" customHeight="1">
      <c r="AM167" s="82"/>
      <c r="AN167" s="82"/>
      <c r="AO167" s="82"/>
      <c r="AP167" s="82"/>
      <c r="AQ167" s="82"/>
      <c r="AR167" s="82"/>
      <c r="AS167" s="82"/>
      <c r="AT167" s="82"/>
      <c r="AU167" s="82"/>
      <c r="AV167" s="82"/>
      <c r="AW167" s="82"/>
      <c r="AX167" s="82"/>
      <c r="AY167" s="82"/>
    </row>
    <row r="168" spans="39:56" ht="15.65"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125186</xdr:colOff>
                    <xdr:row>108</xdr:row>
                    <xdr:rowOff>10886</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141514</xdr:colOff>
                    <xdr:row>109</xdr:row>
                    <xdr:rowOff>27214</xdr:rowOff>
                  </from>
                  <to>
                    <xdr:col>2</xdr:col>
                    <xdr:colOff>5443</xdr:colOff>
                    <xdr:row>110</xdr:row>
                    <xdr:rowOff>27214</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141514</xdr:colOff>
                    <xdr:row>110</xdr:row>
                    <xdr:rowOff>27214</xdr:rowOff>
                  </from>
                  <to>
                    <xdr:col>2</xdr:col>
                    <xdr:colOff>5443</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141514</xdr:colOff>
                    <xdr:row>111</xdr:row>
                    <xdr:rowOff>27214</xdr:rowOff>
                  </from>
                  <to>
                    <xdr:col>2</xdr:col>
                    <xdr:colOff>5443</xdr:colOff>
                    <xdr:row>112</xdr:row>
                    <xdr:rowOff>27214</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141514</xdr:colOff>
                    <xdr:row>112</xdr:row>
                    <xdr:rowOff>27214</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141514</xdr:colOff>
                    <xdr:row>114</xdr:row>
                    <xdr:rowOff>27214</xdr:rowOff>
                  </from>
                  <to>
                    <xdr:col>2</xdr:col>
                    <xdr:colOff>0</xdr:colOff>
                    <xdr:row>115</xdr:row>
                    <xdr:rowOff>27214</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141514</xdr:colOff>
                    <xdr:row>113</xdr:row>
                    <xdr:rowOff>27214</xdr:rowOff>
                  </from>
                  <to>
                    <xdr:col>2</xdr:col>
                    <xdr:colOff>5443</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185057</xdr:colOff>
                    <xdr:row>103</xdr:row>
                    <xdr:rowOff>0</xdr:rowOff>
                  </from>
                  <to>
                    <xdr:col>6</xdr:col>
                    <xdr:colOff>27214</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48986</xdr:colOff>
                    <xdr:row>52</xdr:row>
                    <xdr:rowOff>179614</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27214</xdr:colOff>
                    <xdr:row>53</xdr:row>
                    <xdr:rowOff>201386</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217714</xdr:rowOff>
                  </from>
                  <to>
                    <xdr:col>3</xdr:col>
                    <xdr:colOff>10886</xdr:colOff>
                    <xdr:row>55</xdr:row>
                    <xdr:rowOff>65314</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185057</xdr:colOff>
                    <xdr:row>55</xdr:row>
                    <xdr:rowOff>0</xdr:rowOff>
                  </from>
                  <to>
                    <xdr:col>3</xdr:col>
                    <xdr:colOff>5443</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185057</xdr:colOff>
                    <xdr:row>101</xdr:row>
                    <xdr:rowOff>304800</xdr:rowOff>
                  </from>
                  <to>
                    <xdr:col>6</xdr:col>
                    <xdr:colOff>10886</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V20" sqref="V20:V23"/>
    </sheetView>
  </sheetViews>
  <sheetFormatPr defaultColWidth="2.4609375" defaultRowHeight="16.75"/>
  <cols>
    <col min="1" max="1" width="5.4609375" customWidth="1"/>
    <col min="2" max="6" width="2.4609375" style="449" customWidth="1"/>
    <col min="7" max="7" width="12.4609375" customWidth="1"/>
    <col min="8" max="8" width="9" customWidth="1"/>
    <col min="9" max="9" width="9.4609375" style="450" customWidth="1"/>
    <col min="10" max="10" width="14.4609375" customWidth="1"/>
    <col min="11" max="11" width="17.4609375" style="88" customWidth="1"/>
    <col min="12" max="12" width="14" customWidth="1"/>
    <col min="13" max="13" width="11.53515625" style="451" customWidth="1"/>
    <col min="14" max="14" width="14.4609375" style="453" customWidth="1"/>
    <col min="15" max="15" width="12" style="296" customWidth="1"/>
    <col min="16" max="16" width="18.53515625" style="454" customWidth="1"/>
    <col min="17" max="17" width="7" style="296" customWidth="1"/>
    <col min="18" max="18" width="4.4609375" style="88" customWidth="1"/>
    <col min="19" max="19" width="2.921875" style="452" customWidth="1"/>
    <col min="20" max="20" width="2.921875" style="88" customWidth="1"/>
    <col min="21" max="21" width="3.4609375" style="452" customWidth="1"/>
    <col min="22" max="22" width="9.921875" style="88" customWidth="1"/>
    <col min="23" max="23" width="2.921875" style="452" customWidth="1"/>
    <col min="24" max="24" width="2.921875" style="88" customWidth="1"/>
    <col min="25" max="25" width="3.4609375" style="452" customWidth="1"/>
    <col min="26" max="27" width="2.921875" style="88" customWidth="1"/>
    <col min="28" max="28" width="4.4609375" style="88" customWidth="1"/>
    <col min="29" max="29" width="6.07421875" style="88" customWidth="1"/>
    <col min="30" max="30" width="18.07421875" style="296" customWidth="1"/>
    <col min="31" max="31" width="17.4609375" style="296" customWidth="1"/>
    <col min="32" max="32" width="9.921875" style="49" customWidth="1"/>
    <col min="33" max="33" width="18.53515625" style="296" customWidth="1"/>
    <col min="34" max="34" width="9.921875" style="49" customWidth="1"/>
    <col min="35" max="35" width="20.4609375" style="49" customWidth="1"/>
    <col min="36" max="36" width="21.53515625" style="49" customWidth="1"/>
    <col min="37" max="37" width="21.4609375" style="455" customWidth="1"/>
    <col min="38" max="38" width="22.4609375" style="456" customWidth="1"/>
    <col min="39" max="39" width="53" style="76" customWidth="1"/>
    <col min="40" max="40" width="7.07421875" style="76" customWidth="1"/>
    <col min="41" max="41" width="15.4609375" style="76" hidden="1" customWidth="1"/>
    <col min="42" max="42" width="29.53515625" style="76" hidden="1" customWidth="1"/>
    <col min="43" max="43" width="18.4609375" style="385" hidden="1" customWidth="1"/>
    <col min="44" max="44" width="16.53515625" style="385" hidden="1" customWidth="1"/>
    <col min="45" max="45" width="14.4609375" style="385" hidden="1" customWidth="1"/>
    <col min="46" max="46" width="34.4609375" style="385" hidden="1" customWidth="1"/>
    <col min="47" max="50" width="10" style="385" hidden="1" customWidth="1"/>
    <col min="51" max="51" width="14.4609375" style="385" hidden="1" customWidth="1"/>
    <col min="52" max="52" width="13.921875" style="385" bestFit="1" customWidth="1"/>
    <col min="53" max="53" width="15.4609375" style="385" customWidth="1"/>
    <col min="54" max="54" width="12.921875" style="385" customWidth="1"/>
    <col min="55" max="55" width="11.4609375" style="385" customWidth="1"/>
    <col min="56" max="58" width="6.921875" style="385" customWidth="1"/>
    <col min="59" max="59" width="6.921875" style="386" customWidth="1"/>
    <col min="60" max="60" width="22.074218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35" t="s">
        <v>135</v>
      </c>
      <c r="AP1" s="835"/>
      <c r="AQ1" s="835"/>
      <c r="AR1" s="835"/>
      <c r="AS1" s="835"/>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35" t="str">
        <f>IF(基本情報入力シート!V14="", "", 基本情報入力シート!V14)</f>
        <v/>
      </c>
      <c r="AP2" s="835"/>
      <c r="AQ2" s="835"/>
      <c r="AR2" s="835"/>
      <c r="AS2" s="835"/>
      <c r="BC2" s="386"/>
      <c r="BD2"/>
      <c r="BE2"/>
      <c r="BF2"/>
      <c r="BG2"/>
    </row>
    <row r="3" spans="1:60" ht="27" customHeight="1" thickBot="1">
      <c r="A3" s="1217" t="s">
        <v>138</v>
      </c>
      <c r="B3" s="1217"/>
      <c r="C3" s="1218"/>
      <c r="D3" s="1219" t="str">
        <f>IF(基本情報入力シート!L22="","",基本情報入力シート!L22)</f>
        <v/>
      </c>
      <c r="E3" s="1220"/>
      <c r="F3" s="1220"/>
      <c r="G3" s="1220"/>
      <c r="H3" s="1220"/>
      <c r="I3" s="1220"/>
      <c r="J3" s="1221"/>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22" t="s">
        <v>300</v>
      </c>
      <c r="B5" s="1223"/>
      <c r="C5" s="1223"/>
      <c r="D5" s="1223"/>
      <c r="E5" s="1223"/>
      <c r="F5" s="1223"/>
      <c r="G5" s="1223"/>
      <c r="H5" s="1223"/>
      <c r="I5" s="1223"/>
      <c r="J5" s="1223"/>
      <c r="K5" s="1223"/>
      <c r="L5" s="1180">
        <f>IFERROR(SUM(AD:AD),"")</f>
        <v>0</v>
      </c>
      <c r="M5" s="1180"/>
      <c r="N5" s="405" t="s">
        <v>146</v>
      </c>
      <c r="O5" s="396"/>
      <c r="P5" s="376"/>
      <c r="Q5" s="377"/>
      <c r="R5" s="335"/>
      <c r="S5" s="378"/>
      <c r="T5" s="379"/>
      <c r="U5" s="379"/>
      <c r="V5" s="379"/>
      <c r="W5" s="379"/>
      <c r="X5" s="379"/>
      <c r="Y5" s="379"/>
      <c r="Z5" s="379"/>
      <c r="AA5" s="379"/>
      <c r="AB5" s="379"/>
      <c r="AC5" s="379"/>
      <c r="AD5" s="380"/>
      <c r="AE5" s="1166" t="s">
        <v>301</v>
      </c>
      <c r="AF5" s="1167"/>
      <c r="AG5" s="1167"/>
      <c r="AH5" s="1167"/>
      <c r="AI5" s="1167"/>
      <c r="AJ5" s="1168"/>
      <c r="AK5" s="406">
        <f>SUM(AK12:AK411)</f>
        <v>0</v>
      </c>
      <c r="AL5" s="336"/>
      <c r="AM5" s="403"/>
      <c r="AN5" s="407"/>
      <c r="AO5" s="407"/>
      <c r="AP5" s="407"/>
      <c r="BC5" s="386"/>
      <c r="BD5"/>
      <c r="BE5"/>
      <c r="BF5"/>
      <c r="BG5"/>
    </row>
    <row r="6" spans="1:60" ht="35.25" customHeight="1" thickBot="1">
      <c r="A6" s="408"/>
      <c r="B6" s="1224" t="s">
        <v>302</v>
      </c>
      <c r="C6" s="1223"/>
      <c r="D6" s="1223"/>
      <c r="E6" s="1223"/>
      <c r="F6" s="1223"/>
      <c r="G6" s="1223"/>
      <c r="H6" s="1223"/>
      <c r="I6" s="1223"/>
      <c r="J6" s="1223"/>
      <c r="K6" s="1223"/>
      <c r="L6" s="1180">
        <f>IFERROR(SUM(AE:AE),"")</f>
        <v>0</v>
      </c>
      <c r="M6" s="1180"/>
      <c r="N6" s="405" t="s">
        <v>146</v>
      </c>
      <c r="O6" s="375"/>
      <c r="P6" s="376"/>
      <c r="Q6" s="377"/>
      <c r="R6" s="335"/>
      <c r="S6" s="378"/>
      <c r="T6" s="379"/>
      <c r="U6" s="379"/>
      <c r="V6" s="379"/>
      <c r="W6" s="379"/>
      <c r="X6" s="379"/>
      <c r="Y6" s="379"/>
      <c r="Z6" s="379"/>
      <c r="AA6" s="379"/>
      <c r="AB6" s="379"/>
      <c r="AC6" s="379"/>
      <c r="AD6" s="380"/>
      <c r="AE6" s="1166" t="s">
        <v>303</v>
      </c>
      <c r="AF6" s="1167"/>
      <c r="AG6" s="1167"/>
      <c r="AH6" s="1167"/>
      <c r="AI6" s="1167"/>
      <c r="AJ6" s="1168"/>
      <c r="AK6" s="409">
        <f>SUM(AV:AV)</f>
        <v>0</v>
      </c>
      <c r="AL6" s="403"/>
      <c r="AM6" s="403"/>
      <c r="AN6" s="407"/>
      <c r="AO6" s="407"/>
      <c r="AP6" s="407"/>
      <c r="AT6" s="410"/>
      <c r="AU6" s="1179"/>
      <c r="AV6" s="1179"/>
      <c r="AW6" s="1179"/>
      <c r="AX6" s="1179"/>
      <c r="AY6" s="1179"/>
      <c r="AZ6" s="1179"/>
      <c r="BA6" s="1179"/>
      <c r="BB6" s="411"/>
      <c r="BC6" s="1179"/>
      <c r="BD6" s="1179"/>
      <c r="BE6" s="1179"/>
      <c r="BF6" s="1179"/>
      <c r="BG6" s="1179"/>
    </row>
    <row r="7" spans="1:60" ht="35.25" customHeight="1">
      <c r="A7" s="412"/>
      <c r="B7" s="1224" t="s">
        <v>304</v>
      </c>
      <c r="C7" s="1223"/>
      <c r="D7" s="1223"/>
      <c r="E7" s="1223"/>
      <c r="F7" s="1223"/>
      <c r="G7" s="1223"/>
      <c r="H7" s="1223"/>
      <c r="I7" s="1223"/>
      <c r="J7" s="1223"/>
      <c r="K7" s="1223"/>
      <c r="L7" s="1180">
        <f>IFERROR(SUM(AG:AG),"")</f>
        <v>0</v>
      </c>
      <c r="M7" s="1180"/>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204" t="s">
        <v>305</v>
      </c>
      <c r="AP7" s="1205"/>
      <c r="AT7" s="413"/>
      <c r="AU7" s="1165"/>
      <c r="AV7" s="1165"/>
      <c r="AW7" s="1165"/>
      <c r="AX7" s="1165"/>
      <c r="AY7" s="1165"/>
      <c r="AZ7" s="1165"/>
      <c r="BA7" s="1165"/>
      <c r="BB7" s="414"/>
      <c r="BC7" s="1165"/>
      <c r="BD7" s="1165"/>
      <c r="BE7" s="1165"/>
      <c r="BF7" s="1165"/>
      <c r="BG7" s="1165"/>
    </row>
    <row r="8" spans="1:60" ht="35.25" customHeight="1" thickBot="1">
      <c r="A8" s="1203" t="s">
        <v>306</v>
      </c>
      <c r="B8" s="1203"/>
      <c r="C8" s="1203"/>
      <c r="D8" s="1203"/>
      <c r="E8" s="1203"/>
      <c r="F8" s="1203"/>
      <c r="G8" s="1203"/>
      <c r="H8" s="1203"/>
      <c r="I8" s="1203"/>
      <c r="J8" s="1203"/>
      <c r="K8" s="1203"/>
      <c r="L8" s="1203"/>
      <c r="M8" s="1203"/>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65"/>
      <c r="AV8" s="1165"/>
      <c r="AW8" s="1165"/>
      <c r="AX8" s="1165"/>
      <c r="AY8" s="1165"/>
      <c r="AZ8" s="1165"/>
      <c r="BA8" s="1165"/>
      <c r="BB8" s="414"/>
      <c r="BC8" s="1165"/>
      <c r="BD8" s="1165"/>
      <c r="BE8" s="1165"/>
      <c r="BF8" s="1165"/>
      <c r="BG8" s="1165"/>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5" t="str">
        <f>IF(D3="", "", IFERROR(IF(COUNTIF(AP:AP,"未入力")=0,"○","×"),""))</f>
        <v/>
      </c>
      <c r="AF9" s="1176"/>
      <c r="AG9" s="1177" t="str">
        <f>IF(D3="", "", IFERROR(IF(COUNTIF(AR:AR,"未入力")=0,"○","×"),""))</f>
        <v/>
      </c>
      <c r="AH9" s="1178"/>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13"/>
      <c r="B10" s="1181" t="s">
        <v>310</v>
      </c>
      <c r="C10" s="1182"/>
      <c r="D10" s="1182"/>
      <c r="E10" s="1182"/>
      <c r="F10" s="1183"/>
      <c r="G10" s="1187" t="s">
        <v>36</v>
      </c>
      <c r="H10" s="1189" t="s">
        <v>37</v>
      </c>
      <c r="I10" s="1189"/>
      <c r="J10" s="1190" t="s">
        <v>311</v>
      </c>
      <c r="K10" s="1192" t="s">
        <v>39</v>
      </c>
      <c r="L10" s="1194" t="s">
        <v>312</v>
      </c>
      <c r="M10" s="1169" t="s">
        <v>313</v>
      </c>
      <c r="N10" s="1171" t="s">
        <v>314</v>
      </c>
      <c r="O10" s="1173" t="s">
        <v>315</v>
      </c>
      <c r="P10" s="1215" t="s">
        <v>316</v>
      </c>
      <c r="Q10" s="1211" t="s">
        <v>317</v>
      </c>
      <c r="R10" s="1198" t="s">
        <v>318</v>
      </c>
      <c r="S10" s="1206"/>
      <c r="T10" s="1206"/>
      <c r="U10" s="1206"/>
      <c r="V10" s="1206"/>
      <c r="W10" s="1206"/>
      <c r="X10" s="1206"/>
      <c r="Y10" s="1206"/>
      <c r="Z10" s="1206"/>
      <c r="AA10" s="1206"/>
      <c r="AB10" s="1206"/>
      <c r="AC10" s="1207"/>
      <c r="AD10" s="1198" t="s">
        <v>319</v>
      </c>
      <c r="AE10" s="1200" t="s">
        <v>320</v>
      </c>
      <c r="AF10" s="1201"/>
      <c r="AG10" s="1202" t="s">
        <v>321</v>
      </c>
      <c r="AH10" s="1201"/>
      <c r="AI10" s="429" t="s">
        <v>322</v>
      </c>
      <c r="AJ10" s="429" t="s">
        <v>323</v>
      </c>
      <c r="AK10" s="429" t="s">
        <v>324</v>
      </c>
      <c r="AL10" s="430" t="s">
        <v>325</v>
      </c>
      <c r="AM10" s="1196" t="s">
        <v>326</v>
      </c>
      <c r="AN10" s="431"/>
      <c r="AO10" s="1229" t="s">
        <v>327</v>
      </c>
      <c r="AP10" s="1230"/>
      <c r="AS10" s="136"/>
      <c r="AT10" s="136"/>
      <c r="AU10" s="136"/>
      <c r="AV10" s="136"/>
      <c r="AW10" s="136"/>
      <c r="AX10" s="136"/>
      <c r="AY10" s="136"/>
      <c r="AZ10" s="136"/>
      <c r="BA10" s="136"/>
      <c r="BB10" s="136"/>
      <c r="BH10" s="432"/>
    </row>
    <row r="11" spans="1:60" ht="159.75" customHeight="1" thickBot="1">
      <c r="A11" s="1214"/>
      <c r="B11" s="1184"/>
      <c r="C11" s="1185"/>
      <c r="D11" s="1185"/>
      <c r="E11" s="1185"/>
      <c r="F11" s="1186"/>
      <c r="G11" s="1188"/>
      <c r="H11" s="433" t="s">
        <v>328</v>
      </c>
      <c r="I11" s="433" t="s">
        <v>329</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434" t="s">
        <v>330</v>
      </c>
      <c r="AF11" s="435" t="s">
        <v>331</v>
      </c>
      <c r="AG11" s="435" t="s">
        <v>332</v>
      </c>
      <c r="AH11" s="436" t="s">
        <v>333</v>
      </c>
      <c r="AI11" s="436" t="s">
        <v>334</v>
      </c>
      <c r="AJ11" s="437" t="s">
        <v>335</v>
      </c>
      <c r="AK11" s="437" t="s">
        <v>336</v>
      </c>
      <c r="AL11" s="654" t="s">
        <v>337</v>
      </c>
      <c r="AM11" s="1197"/>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52">
        <v>1</v>
      </c>
      <c r="B12" s="1156" t="str">
        <f>IF(基本情報入力シート!B40="","",基本情報入力シート!B40)</f>
        <v/>
      </c>
      <c r="C12" s="1157"/>
      <c r="D12" s="1157"/>
      <c r="E12" s="1157"/>
      <c r="F12" s="1157"/>
      <c r="G12" s="1162" t="str">
        <f>IF(基本情報入力シート!L40="", "", 基本情報入力シート!L40)</f>
        <v/>
      </c>
      <c r="H12" s="1162" t="str">
        <f>IF(基本情報入力シート!Q40="", "", 基本情報入力シート!Q40)</f>
        <v/>
      </c>
      <c r="I12" s="1162" t="str">
        <f>IF(基本情報入力シート!V40="", "", 基本情報入力シート!V40)</f>
        <v/>
      </c>
      <c r="J12" s="1162" t="str">
        <f>IF(基本情報入力シート!W40="", "", 基本情報入力シート!W40)</f>
        <v/>
      </c>
      <c r="K12" s="1162" t="str">
        <f>IF(基本情報入力シート!X40="", "", 基本情報入力シート!X40)</f>
        <v/>
      </c>
      <c r="L12" s="1110" t="str">
        <f>IF(基本情報入力シート!AC40=0, "",基本情報入力シート!AC40)</f>
        <v/>
      </c>
      <c r="M12" s="1226" t="str">
        <f>IF(AND(基本情報入力シート!B40="",基本情報入力シート!AD40=""), "", 基本情報入力シート!AD40)</f>
        <v/>
      </c>
      <c r="N12" s="1071"/>
      <c r="O12" s="1056" t="str">
        <f>IFERROR(VLOOKUP(K12,【参考】数式用３!$A$2:$AD$48,MATCH(N12,【参考】数式用３!$C$4:$AD$4,0)+2,0),"")</f>
        <v/>
      </c>
      <c r="P12" s="1139"/>
      <c r="Q12" s="1142" t="str">
        <f>IFERROR(VLOOKUP(K12,【参考】数式用３!$A$2:$AC$48,MATCH(P12,【参考】数式用３!$C$4:$AC$4,0)+2,0),"")</f>
        <v/>
      </c>
      <c r="R12" s="1145" t="s">
        <v>261</v>
      </c>
      <c r="S12" s="1148"/>
      <c r="T12" s="1065" t="s">
        <v>349</v>
      </c>
      <c r="U12" s="1148"/>
      <c r="V12" s="1065" t="s">
        <v>350</v>
      </c>
      <c r="W12" s="1148"/>
      <c r="X12" s="1065" t="s">
        <v>349</v>
      </c>
      <c r="Y12" s="1148"/>
      <c r="Z12" s="1065" t="s">
        <v>351</v>
      </c>
      <c r="AA12" s="1065" t="s">
        <v>169</v>
      </c>
      <c r="AB12" s="1065" t="str">
        <f>IF(S12&gt;=1,(W12*12+Y12)-(S12*12+U12)+1,"")</f>
        <v/>
      </c>
      <c r="AC12" s="1068" t="s">
        <v>352</v>
      </c>
      <c r="AD12" s="1059" t="str">
        <f>IFERROR(ROUNDDOWN(ROUND(L12*Q12,0)*M12,0)*AB12,"")</f>
        <v/>
      </c>
      <c r="AE12" s="1062" t="str">
        <f>IFERROR(ROUNDDOWN(ROUNDDOWN(ROUND(L12*VLOOKUP(K12,【参考】数式用３!$A$2:$AC$48,MATCH("処遇改善加算Ⅳ",【参考】数式用３!$C$4:$O$4,0)+2,0),0)*M12,0)*AB12*0.5,0), "")</f>
        <v/>
      </c>
      <c r="AF12" s="1125"/>
      <c r="AG12" s="1059" t="str">
        <f>IF(AND(AQ12&lt;&gt;"対象外", P12&lt;&gt;""),ROUNDDOWN(ROUND(L12*VLOOKUP(K12,【参考】数式用３!$A$2:$K$48,MATCH("ベア加算あり",【参考】数式用３!$C$4:$K$4,0)+2,0),0)*M12,0)*AB12,"")</f>
        <v/>
      </c>
      <c r="AH12" s="1128"/>
      <c r="AI12" s="1125"/>
      <c r="AJ12" s="1125"/>
      <c r="AK12" s="1131"/>
      <c r="AL12" s="1134"/>
      <c r="AM12" s="442" t="str">
        <f>IF(Q12="","",IF(Q12&lt;O12,"！加算の要件上は問題ありませんが、令和６年度末の加算率と比較して、令和７年度の加算率が低くなっています。",""))</f>
        <v/>
      </c>
      <c r="AN12" s="443"/>
      <c r="AO12" s="1120" t="str">
        <f>IF(K12&lt;&gt;"","Q列に色付け","")</f>
        <v/>
      </c>
      <c r="AP12" s="1137" t="str">
        <f>IF(AND(AE12&lt;&gt;0,AE12&lt;&gt;""),IF(AF12="○","入力済","未入力"),"")</f>
        <v/>
      </c>
      <c r="AQ12" s="971" t="str">
        <f>IFERROR((VLOOKUP(N12, 【参考】数式用３!$BE$5:$BE$13,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【参考】数式用３!$BB$5:$BC$48, 2, FALSE), "")</f>
        <v/>
      </c>
      <c r="AV12" s="835" t="str">
        <f>IF(AND(P12&lt;&gt;"処遇改善加算Ⅲ",P12&lt;&gt;"処遇改善加算Ⅳ", P12&lt;&gt;"", AU12&lt;&gt;"対象外"), 1,"")</f>
        <v/>
      </c>
      <c r="AW12" s="835" t="str">
        <f>IFERROR("_"&amp;VLOOKUP(K12, 【参考】数式用３!$AG$2:$AH$48, 2, FALSE), "")</f>
        <v/>
      </c>
      <c r="AX12" s="1138" t="str">
        <f>IF(AND(P12="処遇改善加算Ⅰ", AL12=""), "未入力","入力済")</f>
        <v>入力済</v>
      </c>
      <c r="AY12" s="1121" t="str">
        <f>G12</f>
        <v/>
      </c>
      <c r="AZ12"/>
      <c r="BA12"/>
      <c r="BB12"/>
      <c r="BC12"/>
      <c r="BD12"/>
      <c r="BE12"/>
      <c r="BF12"/>
      <c r="BG12" s="445"/>
    </row>
    <row r="13" spans="1:60" ht="14.15">
      <c r="A13" s="1153"/>
      <c r="B13" s="1158"/>
      <c r="C13" s="1159"/>
      <c r="D13" s="1159"/>
      <c r="E13" s="1159"/>
      <c r="F13" s="1159"/>
      <c r="G13" s="1163"/>
      <c r="H13" s="1163"/>
      <c r="I13" s="1163"/>
      <c r="J13" s="1163"/>
      <c r="K13" s="1163"/>
      <c r="L13" s="1111"/>
      <c r="M13" s="1227"/>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21"/>
      <c r="AP13" s="1137"/>
      <c r="AQ13" s="972"/>
      <c r="AR13" s="835"/>
      <c r="AS13" s="835"/>
      <c r="AT13" s="835"/>
      <c r="AU13" s="835"/>
      <c r="AV13" s="835"/>
      <c r="AW13" s="835"/>
      <c r="AX13" s="1138"/>
      <c r="AY13" s="1121"/>
      <c r="AZ13"/>
      <c r="BA13"/>
      <c r="BB13"/>
      <c r="BC13"/>
      <c r="BD13"/>
      <c r="BE13"/>
      <c r="BF13"/>
      <c r="BG13"/>
    </row>
    <row r="14" spans="1:60" ht="18" customHeight="1">
      <c r="A14" s="1154"/>
      <c r="B14" s="1158"/>
      <c r="C14" s="1159"/>
      <c r="D14" s="1159"/>
      <c r="E14" s="1159"/>
      <c r="F14" s="1159"/>
      <c r="G14" s="1163"/>
      <c r="H14" s="1163"/>
      <c r="I14" s="1163"/>
      <c r="J14" s="1163"/>
      <c r="K14" s="1163"/>
      <c r="L14" s="1111"/>
      <c r="M14" s="1227"/>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51"/>
      <c r="AN14" s="443"/>
      <c r="AO14" s="1121"/>
      <c r="AP14" s="1137"/>
      <c r="AQ14" s="972"/>
      <c r="AR14" s="835"/>
      <c r="AS14" s="835"/>
      <c r="AT14" s="835"/>
      <c r="AU14" s="835"/>
      <c r="AV14" s="835"/>
      <c r="AW14" s="835"/>
      <c r="AX14" s="1138"/>
      <c r="AY14" s="1121"/>
      <c r="AZ14"/>
      <c r="BA14"/>
      <c r="BB14"/>
      <c r="BC14"/>
      <c r="BD14"/>
      <c r="BE14"/>
      <c r="BF14"/>
      <c r="BG14"/>
    </row>
    <row r="15" spans="1:60" ht="30" customHeight="1" thickBot="1">
      <c r="A15" s="1155"/>
      <c r="B15" s="1160"/>
      <c r="C15" s="1161"/>
      <c r="D15" s="1161"/>
      <c r="E15" s="1161"/>
      <c r="F15" s="1161"/>
      <c r="G15" s="1164"/>
      <c r="H15" s="1164"/>
      <c r="I15" s="1164"/>
      <c r="J15" s="1164"/>
      <c r="K15" s="1164"/>
      <c r="L15" s="1112"/>
      <c r="M15" s="1228"/>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22"/>
      <c r="AP15" s="1137"/>
      <c r="AQ15" s="973"/>
      <c r="AR15" s="835"/>
      <c r="AS15" s="835"/>
      <c r="AT15" s="835"/>
      <c r="AU15" s="835"/>
      <c r="AV15" s="835"/>
      <c r="AW15" s="835"/>
      <c r="AX15" s="1138"/>
      <c r="AY15" s="1122"/>
      <c r="AZ15"/>
      <c r="BA15"/>
      <c r="BB15"/>
      <c r="BC15"/>
      <c r="BD15"/>
      <c r="BE15"/>
      <c r="BF15"/>
      <c r="BG15"/>
    </row>
    <row r="16" spans="1:60" ht="30" customHeight="1">
      <c r="A16" s="1152">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5" t="str">
        <f>IF(基本情報入力シート!AD41="", "",基本情報入力シート!AD41)</f>
        <v/>
      </c>
      <c r="N16" s="1071"/>
      <c r="O16" s="1056" t="str">
        <f>IFERROR(VLOOKUP(K16,【参考】数式用３!$A$2:$AD$48,MATCH(N16,【参考】数式用３!$C$4:$AD$4,0)+2,0),"")</f>
        <v/>
      </c>
      <c r="P16" s="1139"/>
      <c r="Q16" s="1142" t="str">
        <f>IFERROR(VLOOKUP(K16,【参考】数式用３!$A$2:$AC$48,MATCH(P16,【参考】数式用３!$C$4:$AC$4,0)+2,0),"")</f>
        <v/>
      </c>
      <c r="R16" s="1145" t="s">
        <v>261</v>
      </c>
      <c r="S16" s="1148"/>
      <c r="T16" s="1065" t="s">
        <v>349</v>
      </c>
      <c r="U16" s="1148"/>
      <c r="V16" s="1065" t="s">
        <v>350</v>
      </c>
      <c r="W16" s="1148"/>
      <c r="X16" s="1065" t="s">
        <v>349</v>
      </c>
      <c r="Y16" s="1148"/>
      <c r="Z16" s="1065" t="s">
        <v>351</v>
      </c>
      <c r="AA16" s="1065" t="s">
        <v>169</v>
      </c>
      <c r="AB16" s="1065" t="str">
        <f>IF(S16&gt;=1,(W16*12+Y16)-(S16*12+U16)+1,"")</f>
        <v/>
      </c>
      <c r="AC16" s="1068" t="s">
        <v>352</v>
      </c>
      <c r="AD16" s="1059" t="str">
        <f>IFERROR(ROUNDDOWN(ROUND(L16*Q16,0)*M16,0)*AB16,"")</f>
        <v/>
      </c>
      <c r="AE16" s="1062" t="str">
        <f>IFERROR(ROUNDDOWN(ROUNDDOWN(ROUND(L16*VLOOKUP(K16,【参考】数式用３!$A$2:$AC$48,MATCH("処遇改善加算Ⅳ",【参考】数式用３!$C$4:$O$4,0)+2,0),0)*M16,0)*AB16*0.5,0), "")</f>
        <v/>
      </c>
      <c r="AF16" s="1125"/>
      <c r="AG16" s="1059" t="str">
        <f>IF(AND(AQ16&lt;&gt;"対象外", P16&lt;&gt;""),ROUNDDOWN(ROUND(L16*VLOOKUP(K16,【参考】数式用３!$A$2:$K$48,MATCH("ベア加算あり",【参考】数式用３!$C$4:$K$4,0)+2,0),0)*M16,0)*AB16,"")</f>
        <v/>
      </c>
      <c r="AH16" s="1128"/>
      <c r="AI16" s="1125"/>
      <c r="AJ16" s="1125"/>
      <c r="AK16" s="1131"/>
      <c r="AL16" s="1134"/>
      <c r="AM16" s="442" t="str">
        <f>IF(Q16="","",IF(Q16&lt;O16,"！加算の要件上は問題ありませんが、令和６年度末の加算率と比較して、令和７年度の加算率が低くなっています。",""))</f>
        <v/>
      </c>
      <c r="AN16" s="443"/>
      <c r="AO16" s="1120" t="str">
        <f>IF(K16&lt;&gt;"","Q列に色付け","")</f>
        <v/>
      </c>
      <c r="AP16" s="1137" t="str">
        <f>IF(AND(AE16&lt;&gt;0,AE16&lt;&gt;""),IF(AF16="○","入力済","未入力"),"")</f>
        <v/>
      </c>
      <c r="AQ16" s="971" t="str">
        <f>IFERROR((VLOOKUP(N16, 【参考】数式用３!$BE$5:$BE$13,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【参考】数式用３!$BB$5:$BC$48, 2, FALSE), "")</f>
        <v/>
      </c>
      <c r="AV16" s="835" t="str">
        <f>IF(AND(P16&lt;&gt;"処遇改善加算Ⅲ",P16&lt;&gt;"処遇改善加算Ⅳ", P16&lt;&gt;"", AU16&lt;&gt;"対象外"), 1,"")</f>
        <v/>
      </c>
      <c r="AW16" s="835" t="str">
        <f>IFERROR("_"&amp;VLOOKUP(K16, 【参考】数式用３!$AG$2:$AH$48, 2, FALSE), "")</f>
        <v/>
      </c>
      <c r="AX16" s="1138" t="str">
        <f>IF(AND(P16="処遇改善加算Ⅰ", AL16=""), "未入力","入力済")</f>
        <v>入力済</v>
      </c>
      <c r="AY16" s="1120" t="str">
        <f>G16</f>
        <v/>
      </c>
      <c r="AZ16"/>
      <c r="BA16"/>
      <c r="BB16"/>
      <c r="BC16"/>
      <c r="BD16"/>
      <c r="BE16"/>
      <c r="BF16"/>
      <c r="BG16"/>
    </row>
    <row r="17" spans="1:59" ht="14.4" customHeight="1">
      <c r="A17" s="1153"/>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21"/>
      <c r="AP17" s="1137"/>
      <c r="AQ17" s="972"/>
      <c r="AR17" s="835"/>
      <c r="AS17" s="835"/>
      <c r="AT17" s="835"/>
      <c r="AU17" s="835"/>
      <c r="AV17" s="835"/>
      <c r="AW17" s="835"/>
      <c r="AX17" s="1138"/>
      <c r="AY17" s="1121"/>
      <c r="AZ17"/>
      <c r="BA17"/>
      <c r="BB17"/>
      <c r="BC17"/>
      <c r="BD17"/>
      <c r="BE17"/>
      <c r="BF17"/>
      <c r="BG17"/>
    </row>
    <row r="18" spans="1:59" ht="14.4" customHeight="1">
      <c r="A18" s="1154"/>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51"/>
      <c r="AN18" s="443"/>
      <c r="AO18" s="1121"/>
      <c r="AP18" s="1137"/>
      <c r="AQ18" s="972"/>
      <c r="AR18" s="835"/>
      <c r="AS18" s="835"/>
      <c r="AT18" s="835"/>
      <c r="AU18" s="835"/>
      <c r="AV18" s="835"/>
      <c r="AW18" s="835"/>
      <c r="AX18" s="1138"/>
      <c r="AY18" s="1121"/>
      <c r="AZ18"/>
      <c r="BA18"/>
      <c r="BB18"/>
      <c r="BC18"/>
      <c r="BD18"/>
      <c r="BE18"/>
      <c r="BF18"/>
      <c r="BG18"/>
    </row>
    <row r="19" spans="1:59" ht="30" customHeight="1" thickBot="1">
      <c r="A19" s="1155"/>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22"/>
      <c r="AP19" s="1137"/>
      <c r="AQ19" s="973"/>
      <c r="AR19" s="835"/>
      <c r="AS19" s="835"/>
      <c r="AT19" s="835"/>
      <c r="AU19" s="835"/>
      <c r="AV19" s="835"/>
      <c r="AW19" s="835"/>
      <c r="AX19" s="1138"/>
      <c r="AY19" s="1122"/>
      <c r="AZ19"/>
      <c r="BA19"/>
      <c r="BB19"/>
      <c r="BC19"/>
      <c r="BD19"/>
      <c r="BE19"/>
      <c r="BF19"/>
      <c r="BG19"/>
    </row>
    <row r="20" spans="1:59" ht="30" customHeight="1">
      <c r="A20" s="1152">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IFERROR(VLOOKUP(K20,【参考】数式用３!$A$2:$AD$48,MATCH(N20,【参考】数式用３!$C$4:$AD$4,0)+2,0),"")</f>
        <v/>
      </c>
      <c r="P20" s="1139"/>
      <c r="Q20" s="1142" t="str">
        <f>IFERROR(VLOOKUP(K20,【参考】数式用３!$A$2:$AC$48,MATCH(P20,【参考】数式用３!$C$4:$AC$4,0)+2,0),"")</f>
        <v/>
      </c>
      <c r="R20" s="1145" t="s">
        <v>261</v>
      </c>
      <c r="S20" s="1148"/>
      <c r="T20" s="1065" t="s">
        <v>349</v>
      </c>
      <c r="U20" s="1148"/>
      <c r="V20" s="1065" t="s">
        <v>350</v>
      </c>
      <c r="W20" s="1148"/>
      <c r="X20" s="1065" t="s">
        <v>349</v>
      </c>
      <c r="Y20" s="1148"/>
      <c r="Z20" s="1065" t="s">
        <v>351</v>
      </c>
      <c r="AA20" s="1065" t="s">
        <v>169</v>
      </c>
      <c r="AB20" s="1065" t="str">
        <f>IF(S20&gt;=1,(W20*12+Y20)-(S20*12+U20)+1,"")</f>
        <v/>
      </c>
      <c r="AC20" s="1068" t="s">
        <v>352</v>
      </c>
      <c r="AD20" s="1059" t="str">
        <f>IFERROR(ROUNDDOWN(ROUND(L20*Q20,0)*M20,0)*AB20,"")</f>
        <v/>
      </c>
      <c r="AE20" s="1062" t="str">
        <f>IFERROR(ROUNDDOWN(ROUNDDOWN(ROUND(L20*VLOOKUP(K20,【参考】数式用３!$A$2:$AC$48,MATCH("処遇改善加算Ⅳ",【参考】数式用３!$C$4:$O$4,0)+2,0),0)*M20,0)*AB20*0.5,0), "")</f>
        <v/>
      </c>
      <c r="AF20" s="1125"/>
      <c r="AG20" s="1059" t="str">
        <f>IF(AND(AQ20&lt;&gt;"対象外", P20&lt;&gt;""),ROUNDDOWN(ROUND(L20*VLOOKUP(K20,【参考】数式用３!$A$2:$K$48,MATCH("ベア加算あり",【参考】数式用３!$C$4:$K$4,0)+2,0),0)*M20,0)*AB20,"")</f>
        <v/>
      </c>
      <c r="AH20" s="1128"/>
      <c r="AI20" s="1125"/>
      <c r="AJ20" s="1125"/>
      <c r="AK20" s="1131"/>
      <c r="AL20" s="1134"/>
      <c r="AM20" s="442" t="str">
        <f>IF(Q20="","",IF(Q20&lt;O20,"！加算の要件上は問題ありませんが、令和６年度末の加算率と比較して、令和７年度の加算率が低くなっています。",""))</f>
        <v/>
      </c>
      <c r="AN20" s="443"/>
      <c r="AO20" s="1120" t="str">
        <f>IF(K20&lt;&gt;"","Q列に色付け","")</f>
        <v/>
      </c>
      <c r="AP20" s="1137" t="str">
        <f>IF(AND(AE20&lt;&gt;0,AE20&lt;&gt;""),IF(AF20="○","入力済","未入力"),"")</f>
        <v/>
      </c>
      <c r="AQ20" s="971" t="str">
        <f>IFERROR((VLOOKUP(N20, 【参考】数式用３!$BE$5:$BE$13,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【参考】数式用３!$BB$5:$BC$48, 2, FALSE), "")</f>
        <v/>
      </c>
      <c r="AV20" s="835" t="str">
        <f>IF(AND(P20&lt;&gt;"処遇改善加算Ⅲ",P20&lt;&gt;"処遇改善加算Ⅳ", P20&lt;&gt;"", AU20&lt;&gt;"対象外"), 1,"")</f>
        <v/>
      </c>
      <c r="AW20" s="835" t="str">
        <f>IFERROR("_"&amp;VLOOKUP(K20, 【参考】数式用３!$AG$2:$AH$48, 2, FALSE), "")</f>
        <v/>
      </c>
      <c r="AX20" s="1138" t="str">
        <f>IF(AND(P20="処遇改善加算Ⅰ", AL20=""), "未入力","入力済")</f>
        <v>入力済</v>
      </c>
      <c r="AY20" s="1120" t="str">
        <f>G20</f>
        <v/>
      </c>
      <c r="AZ20"/>
      <c r="BA20"/>
      <c r="BB20"/>
      <c r="BC20"/>
      <c r="BD20"/>
      <c r="BE20"/>
      <c r="BF20"/>
      <c r="BG20"/>
    </row>
    <row r="21" spans="1:59" ht="14.4" customHeight="1">
      <c r="A21" s="1153"/>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21"/>
      <c r="AP21" s="1137"/>
      <c r="AQ21" s="972"/>
      <c r="AR21" s="835"/>
      <c r="AS21" s="835"/>
      <c r="AT21" s="835"/>
      <c r="AU21" s="835"/>
      <c r="AV21" s="835"/>
      <c r="AW21" s="835"/>
      <c r="AX21" s="1138"/>
      <c r="AY21" s="1121"/>
      <c r="AZ21"/>
      <c r="BA21"/>
      <c r="BB21"/>
      <c r="BC21"/>
      <c r="BD21"/>
      <c r="BE21"/>
      <c r="BF21"/>
      <c r="BG21"/>
    </row>
    <row r="22" spans="1:59" ht="14.4" customHeight="1">
      <c r="A22" s="1154"/>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51"/>
      <c r="AN22" s="443"/>
      <c r="AO22" s="1121"/>
      <c r="AP22" s="1137"/>
      <c r="AQ22" s="972"/>
      <c r="AR22" s="835"/>
      <c r="AS22" s="835"/>
      <c r="AT22" s="835"/>
      <c r="AU22" s="835"/>
      <c r="AV22" s="835"/>
      <c r="AW22" s="835"/>
      <c r="AX22" s="1138"/>
      <c r="AY22" s="1121"/>
      <c r="AZ22"/>
      <c r="BA22"/>
      <c r="BB22"/>
      <c r="BC22"/>
      <c r="BD22"/>
      <c r="BE22"/>
      <c r="BF22"/>
      <c r="BG22"/>
    </row>
    <row r="23" spans="1:59" ht="30" customHeight="1" thickBot="1">
      <c r="A23" s="1155"/>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22"/>
      <c r="AP23" s="1137"/>
      <c r="AQ23" s="973"/>
      <c r="AR23" s="835"/>
      <c r="AS23" s="835"/>
      <c r="AT23" s="835"/>
      <c r="AU23" s="835"/>
      <c r="AV23" s="835"/>
      <c r="AW23" s="835"/>
      <c r="AX23" s="1138"/>
      <c r="AY23" s="1122"/>
      <c r="AZ23"/>
      <c r="BA23"/>
      <c r="BB23"/>
      <c r="BC23"/>
      <c r="BD23"/>
      <c r="BE23"/>
      <c r="BF23"/>
      <c r="BG23"/>
    </row>
    <row r="24" spans="1:59" ht="30" customHeight="1">
      <c r="A24" s="1152">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IFERROR(VLOOKUP(K24,【参考】数式用３!$A$2:$AD$48,MATCH(N24,【参考】数式用３!$C$4:$AD$4,0)+2,0),"")</f>
        <v/>
      </c>
      <c r="P24" s="1139"/>
      <c r="Q24" s="1142" t="str">
        <f>IFERROR(VLOOKUP(K24,【参考】数式用３!$A$2:$AC$48,MATCH(P24,【参考】数式用３!$C$4:$AC$4,0)+2,0),"")</f>
        <v/>
      </c>
      <c r="R24" s="1145" t="s">
        <v>261</v>
      </c>
      <c r="S24" s="1148"/>
      <c r="T24" s="1065" t="s">
        <v>349</v>
      </c>
      <c r="U24" s="1148"/>
      <c r="V24" s="1065" t="s">
        <v>350</v>
      </c>
      <c r="W24" s="1148"/>
      <c r="X24" s="1065" t="s">
        <v>349</v>
      </c>
      <c r="Y24" s="1148"/>
      <c r="Z24" s="1065" t="s">
        <v>351</v>
      </c>
      <c r="AA24" s="1065" t="s">
        <v>169</v>
      </c>
      <c r="AB24" s="1065" t="str">
        <f>IF(S24&gt;=1,(W24*12+Y24)-(S24*12+U24)+1,"")</f>
        <v/>
      </c>
      <c r="AC24" s="1068" t="s">
        <v>352</v>
      </c>
      <c r="AD24" s="1059" t="str">
        <f>IFERROR(ROUNDDOWN(ROUND(L24*Q24,0)*M24,0)*AB24,"")</f>
        <v/>
      </c>
      <c r="AE24" s="1062" t="str">
        <f>IFERROR(ROUNDDOWN(ROUNDDOWN(ROUND(L24*VLOOKUP(K24,【参考】数式用３!$A$2:$AC$48,MATCH("処遇改善加算Ⅳ",【参考】数式用３!$C$4:$O$4,0)+2,0),0)*M24,0)*AB24*0.5,0), "")</f>
        <v/>
      </c>
      <c r="AF24" s="1125"/>
      <c r="AG24" s="1059" t="str">
        <f>IF(AND(AQ24&lt;&gt;"対象外", P24&lt;&gt;""),ROUNDDOWN(ROUND(L24*VLOOKUP(K24,【参考】数式用３!$A$2:$K$48,MATCH("ベア加算あり",【参考】数式用３!$C$4:$K$4,0)+2,0),0)*M24,0)*AB24,"")</f>
        <v/>
      </c>
      <c r="AH24" s="1128"/>
      <c r="AI24" s="1125"/>
      <c r="AJ24" s="1125"/>
      <c r="AK24" s="1131"/>
      <c r="AL24" s="1134"/>
      <c r="AM24" s="442" t="str">
        <f>IF(Q24="","",IF(Q24&lt;O24,"！加算の要件上は問題ありませんが、令和６年度末の加算率と比較して、令和７年度の加算率が低くなっています。",""))</f>
        <v/>
      </c>
      <c r="AN24" s="443"/>
      <c r="AO24" s="1120" t="str">
        <f>IF(K24&lt;&gt;"","Q列に色付け","")</f>
        <v/>
      </c>
      <c r="AP24" s="1137" t="str">
        <f>IF(AND(AE24&lt;&gt;0,AE24&lt;&gt;""),IF(AF24="○","入力済","未入力"),"")</f>
        <v/>
      </c>
      <c r="AQ24" s="971" t="str">
        <f>IFERROR((VLOOKUP(N24, 【参考】数式用３!$BE$5:$BE$13,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【参考】数式用３!$BB$5:$BC$48, 2, FALSE), "")</f>
        <v/>
      </c>
      <c r="AV24" s="835" t="str">
        <f>IF(AND(P24&lt;&gt;"処遇改善加算Ⅲ",P24&lt;&gt;"処遇改善加算Ⅳ", P24&lt;&gt;"", AU24&lt;&gt;"対象外"), 1,"")</f>
        <v/>
      </c>
      <c r="AW24" s="835" t="str">
        <f>IFERROR("_"&amp;VLOOKUP(K24, 【参考】数式用３!$AG$2:$AH$48, 2, FALSE), "")</f>
        <v/>
      </c>
      <c r="AX24" s="1138" t="str">
        <f>IF(AND(P24="処遇改善加算Ⅰ", AL24=""), "未入力","入力済")</f>
        <v>入力済</v>
      </c>
      <c r="AY24" s="1120" t="str">
        <f>G24</f>
        <v/>
      </c>
      <c r="AZ24"/>
      <c r="BA24"/>
      <c r="BB24"/>
      <c r="BC24"/>
      <c r="BD24"/>
      <c r="BE24"/>
      <c r="BF24"/>
      <c r="BG24"/>
    </row>
    <row r="25" spans="1:59" ht="14.4" customHeight="1">
      <c r="A25" s="1153"/>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21"/>
      <c r="AP25" s="1137"/>
      <c r="AQ25" s="972"/>
      <c r="AR25" s="835"/>
      <c r="AS25" s="835"/>
      <c r="AT25" s="835"/>
      <c r="AU25" s="835"/>
      <c r="AV25" s="835"/>
      <c r="AW25" s="835"/>
      <c r="AX25" s="1138"/>
      <c r="AY25" s="1121"/>
      <c r="AZ25"/>
      <c r="BA25"/>
      <c r="BB25"/>
      <c r="BC25"/>
      <c r="BD25"/>
      <c r="BE25"/>
      <c r="BF25"/>
      <c r="BG25"/>
    </row>
    <row r="26" spans="1:59" ht="14.4" customHeight="1">
      <c r="A26" s="1154"/>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51"/>
      <c r="AN26" s="443"/>
      <c r="AO26" s="1121"/>
      <c r="AP26" s="1137"/>
      <c r="AQ26" s="972"/>
      <c r="AR26" s="835"/>
      <c r="AS26" s="835"/>
      <c r="AT26" s="835"/>
      <c r="AU26" s="835"/>
      <c r="AV26" s="835"/>
      <c r="AW26" s="835"/>
      <c r="AX26" s="1138"/>
      <c r="AY26" s="1121"/>
      <c r="AZ26"/>
      <c r="BA26"/>
      <c r="BB26"/>
      <c r="BC26"/>
      <c r="BD26"/>
      <c r="BE26"/>
      <c r="BF26"/>
      <c r="BG26"/>
    </row>
    <row r="27" spans="1:59" ht="30" customHeight="1" thickBot="1">
      <c r="A27" s="1154"/>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22"/>
      <c r="AP27" s="1137"/>
      <c r="AQ27" s="973"/>
      <c r="AR27" s="835"/>
      <c r="AS27" s="835"/>
      <c r="AT27" s="835"/>
      <c r="AU27" s="835"/>
      <c r="AV27" s="835"/>
      <c r="AW27" s="835"/>
      <c r="AX27" s="1138"/>
      <c r="AY27" s="1122"/>
      <c r="AZ27"/>
      <c r="BA27"/>
      <c r="BB27"/>
      <c r="BC27"/>
      <c r="BD27"/>
      <c r="BE27"/>
      <c r="BF27"/>
      <c r="BG27"/>
    </row>
    <row r="28" spans="1:59" ht="30" customHeight="1">
      <c r="A28" s="1152">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IFERROR(VLOOKUP(K28,【参考】数式用３!$A$2:$AD$48,MATCH(N28,【参考】数式用３!$C$4:$AD$4,0)+2,0),"")</f>
        <v/>
      </c>
      <c r="P28" s="1139"/>
      <c r="Q28" s="1142" t="str">
        <f>IFERROR(VLOOKUP(K28,【参考】数式用３!$A$2:$AC$48,MATCH(P28,【参考】数式用３!$C$4:$AC$4,0)+2,0),"")</f>
        <v/>
      </c>
      <c r="R28" s="1145" t="s">
        <v>261</v>
      </c>
      <c r="S28" s="1148"/>
      <c r="T28" s="1065" t="s">
        <v>349</v>
      </c>
      <c r="U28" s="1148"/>
      <c r="V28" s="1065" t="s">
        <v>350</v>
      </c>
      <c r="W28" s="1148"/>
      <c r="X28" s="1065" t="s">
        <v>349</v>
      </c>
      <c r="Y28" s="1148"/>
      <c r="Z28" s="1065" t="s">
        <v>351</v>
      </c>
      <c r="AA28" s="1065" t="s">
        <v>169</v>
      </c>
      <c r="AB28" s="1065" t="str">
        <f>IF(S28&gt;=1,(W28*12+Y28)-(S28*12+U28)+1,"")</f>
        <v/>
      </c>
      <c r="AC28" s="1068" t="s">
        <v>352</v>
      </c>
      <c r="AD28" s="1059" t="str">
        <f>IFERROR(ROUNDDOWN(ROUND(L28*Q28,0)*M28,0)*AB28,"")</f>
        <v/>
      </c>
      <c r="AE28" s="1062" t="str">
        <f>IFERROR(ROUNDDOWN(ROUNDDOWN(ROUND(L28*VLOOKUP(K28,【参考】数式用３!$A$2:$AC$48,MATCH("処遇改善加算Ⅳ",【参考】数式用３!$C$4:$O$4,0)+2,0),0)*M28,0)*AB28*0.5,0), "")</f>
        <v/>
      </c>
      <c r="AF28" s="1125"/>
      <c r="AG28" s="1059" t="str">
        <f>IF(AND(AQ28&lt;&gt;"対象外", P28&lt;&gt;""),ROUNDDOWN(ROUND(L28*VLOOKUP(K28,【参考】数式用３!$A$2:$K$48,MATCH("ベア加算あり",【参考】数式用３!$C$4:$K$4,0)+2,0),0)*M28,0)*AB28,"")</f>
        <v/>
      </c>
      <c r="AH28" s="1128"/>
      <c r="AI28" s="1125"/>
      <c r="AJ28" s="1125"/>
      <c r="AK28" s="1131"/>
      <c r="AL28" s="1134"/>
      <c r="AM28" s="442" t="str">
        <f>IF(Q28="","",IF(Q28&lt;O28,"！加算の要件上は問題ありませんが、令和６年度末の加算率と比較して、令和７年度の加算率が低くなっています。",""))</f>
        <v/>
      </c>
      <c r="AN28" s="443"/>
      <c r="AO28" s="1120" t="str">
        <f>IF(K28&lt;&gt;"","Q列に色付け","")</f>
        <v/>
      </c>
      <c r="AP28" s="1137" t="str">
        <f>IF(AND(AE28&lt;&gt;0,AE28&lt;&gt;""),IF(AF28="○","入力済","未入力"),"")</f>
        <v/>
      </c>
      <c r="AQ28" s="971" t="str">
        <f>IFERROR((VLOOKUP(N28, 【参考】数式用３!$BE$5:$BE$13,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【参考】数式用３!$BB$5:$BC$48, 2, FALSE), "")</f>
        <v/>
      </c>
      <c r="AV28" s="835" t="str">
        <f>IF(AND(P28&lt;&gt;"処遇改善加算Ⅲ",P28&lt;&gt;"処遇改善加算Ⅳ", P28&lt;&gt;"", AU28&lt;&gt;"対象外"), 1,"")</f>
        <v/>
      </c>
      <c r="AW28" s="835" t="str">
        <f>IFERROR("_"&amp;VLOOKUP(K28, 【参考】数式用３!$AG$2:$AH$48, 2, FALSE), "")</f>
        <v/>
      </c>
      <c r="AX28" s="1138" t="str">
        <f>IF(AND(P28="処遇改善加算Ⅰ", AL28=""), "未入力","入力済")</f>
        <v>入力済</v>
      </c>
      <c r="AY28" s="1120" t="str">
        <f>G28</f>
        <v/>
      </c>
      <c r="AZ28"/>
      <c r="BA28"/>
      <c r="BB28"/>
      <c r="BC28"/>
      <c r="BD28"/>
      <c r="BE28"/>
      <c r="BF28"/>
      <c r="BG28"/>
    </row>
    <row r="29" spans="1:59" ht="14.4" customHeight="1">
      <c r="A29" s="1153"/>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21"/>
      <c r="AP29" s="1137"/>
      <c r="AQ29" s="972"/>
      <c r="AR29" s="835"/>
      <c r="AS29" s="835"/>
      <c r="AT29" s="835"/>
      <c r="AU29" s="835"/>
      <c r="AV29" s="835"/>
      <c r="AW29" s="835"/>
      <c r="AX29" s="1138"/>
      <c r="AY29" s="1121"/>
      <c r="AZ29"/>
      <c r="BA29"/>
      <c r="BB29"/>
      <c r="BC29"/>
      <c r="BD29"/>
      <c r="BE29"/>
      <c r="BF29"/>
      <c r="BG29"/>
    </row>
    <row r="30" spans="1:59" ht="14.4" customHeight="1">
      <c r="A30" s="1153"/>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51"/>
      <c r="AN30" s="443"/>
      <c r="AO30" s="1121"/>
      <c r="AP30" s="1137"/>
      <c r="AQ30" s="972"/>
      <c r="AR30" s="835"/>
      <c r="AS30" s="835"/>
      <c r="AT30" s="835"/>
      <c r="AU30" s="835"/>
      <c r="AV30" s="835"/>
      <c r="AW30" s="835"/>
      <c r="AX30" s="1138"/>
      <c r="AY30" s="1121"/>
      <c r="AZ30"/>
      <c r="BA30"/>
      <c r="BB30"/>
      <c r="BC30"/>
      <c r="BD30"/>
      <c r="BE30"/>
      <c r="BF30"/>
      <c r="BG30"/>
    </row>
    <row r="31" spans="1:59" ht="30" customHeight="1" thickBot="1">
      <c r="A31" s="1155"/>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22"/>
      <c r="AP31" s="1137"/>
      <c r="AQ31" s="973"/>
      <c r="AR31" s="835"/>
      <c r="AS31" s="835"/>
      <c r="AT31" s="835"/>
      <c r="AU31" s="835"/>
      <c r="AV31" s="835"/>
      <c r="AW31" s="835"/>
      <c r="AX31" s="1138"/>
      <c r="AY31" s="1122"/>
      <c r="AZ31"/>
      <c r="BA31"/>
      <c r="BB31"/>
      <c r="BC31"/>
      <c r="BD31"/>
      <c r="BE31"/>
      <c r="BF31"/>
      <c r="BG31"/>
    </row>
    <row r="32" spans="1:59" ht="30" customHeight="1">
      <c r="A32" s="1231">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IFERROR(VLOOKUP(K32,【参考】数式用３!$A$2:$AD$48,MATCH(N32,【参考】数式用３!$C$4:$AD$4,0)+2,0),"")</f>
        <v/>
      </c>
      <c r="P32" s="1139"/>
      <c r="Q32" s="1142" t="str">
        <f>IFERROR(VLOOKUP(K32,【参考】数式用３!$A$2:$AC$48,MATCH(P32,【参考】数式用３!$C$4:$AC$4,0)+2,0),"")</f>
        <v/>
      </c>
      <c r="R32" s="1145" t="s">
        <v>261</v>
      </c>
      <c r="S32" s="1148"/>
      <c r="T32" s="1065" t="s">
        <v>349</v>
      </c>
      <c r="U32" s="1148"/>
      <c r="V32" s="1065" t="s">
        <v>350</v>
      </c>
      <c r="W32" s="1148"/>
      <c r="X32" s="1065" t="s">
        <v>349</v>
      </c>
      <c r="Y32" s="1148"/>
      <c r="Z32" s="1065" t="s">
        <v>351</v>
      </c>
      <c r="AA32" s="1065" t="s">
        <v>169</v>
      </c>
      <c r="AB32" s="1065" t="str">
        <f>IF(S32&gt;=1,(W32*12+Y32)-(S32*12+U32)+1,"")</f>
        <v/>
      </c>
      <c r="AC32" s="1068" t="s">
        <v>352</v>
      </c>
      <c r="AD32" s="1059" t="str">
        <f>IFERROR(ROUNDDOWN(ROUND(L32*Q32,0)*M32,0)*AB32,"")</f>
        <v/>
      </c>
      <c r="AE32" s="1062" t="str">
        <f>IFERROR(ROUNDDOWN(ROUNDDOWN(ROUND(L32*VLOOKUP(K32,【参考】数式用３!$A$2:$AC$48,MATCH("処遇改善加算Ⅳ",【参考】数式用３!$C$4:$O$4,0)+2,0),0)*M32,0)*AB32*0.5,0), "")</f>
        <v/>
      </c>
      <c r="AF32" s="1125"/>
      <c r="AG32" s="1059" t="str">
        <f>IF(AND(AQ32&lt;&gt;"対象外", P32&lt;&gt;""),ROUNDDOWN(ROUND(L32*VLOOKUP(K32,【参考】数式用３!$A$2:$K$48,MATCH("ベア加算あり",【参考】数式用３!$C$4:$K$4,0)+2,0),0)*M32,0)*AB32,"")</f>
        <v/>
      </c>
      <c r="AH32" s="1128"/>
      <c r="AI32" s="1125"/>
      <c r="AJ32" s="1125"/>
      <c r="AK32" s="1131"/>
      <c r="AL32" s="1134"/>
      <c r="AM32" s="442" t="str">
        <f>IF(Q32="","",IF(Q32&lt;O32,"！加算の要件上は問題ありませんが、令和６年度末の加算率と比較して、令和７年度の加算率が低くなっています。",""))</f>
        <v/>
      </c>
      <c r="AN32" s="443"/>
      <c r="AO32" s="1121" t="str">
        <f>IF(K32&lt;&gt;"","Q列に色付け","")</f>
        <v/>
      </c>
      <c r="AP32" s="1137" t="str">
        <f>IF(AND(AE32&lt;&gt;0,AE32&lt;&gt;""),IF(AF32="○","入力済","未入力"),"")</f>
        <v/>
      </c>
      <c r="AQ32" s="971" t="str">
        <f>IFERROR((VLOOKUP(N32, 【参考】数式用３!$BE$5:$BE$13,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【参考】数式用３!$BB$5:$BC$48, 2, FALSE), "")</f>
        <v/>
      </c>
      <c r="AV32" s="835" t="str">
        <f>IF(AND(P32&lt;&gt;"処遇改善加算Ⅲ",P32&lt;&gt;"処遇改善加算Ⅳ", P32&lt;&gt;"", AU32&lt;&gt;"対象外"), 1,"")</f>
        <v/>
      </c>
      <c r="AW32" s="835" t="str">
        <f>IFERROR("_"&amp;VLOOKUP(K32, 【参考】数式用３!$AG$2:$AH$48, 2, FALSE), "")</f>
        <v/>
      </c>
      <c r="AX32" s="1138" t="str">
        <f>IF(AND(P32="処遇改善加算Ⅰ", AL32=""), "未入力","入力済")</f>
        <v>入力済</v>
      </c>
      <c r="AY32" s="1120" t="str">
        <f>G32</f>
        <v/>
      </c>
      <c r="AZ32"/>
      <c r="BA32"/>
      <c r="BB32"/>
      <c r="BC32"/>
      <c r="BD32"/>
      <c r="BE32"/>
      <c r="BF32"/>
      <c r="BG32"/>
    </row>
    <row r="33" spans="1:59" ht="14.4" customHeight="1">
      <c r="A33" s="1153"/>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21"/>
      <c r="AP33" s="1137"/>
      <c r="AQ33" s="972"/>
      <c r="AR33" s="835"/>
      <c r="AS33" s="835"/>
      <c r="AT33" s="835"/>
      <c r="AU33" s="835"/>
      <c r="AV33" s="835"/>
      <c r="AW33" s="835"/>
      <c r="AX33" s="1138"/>
      <c r="AY33" s="1121"/>
      <c r="AZ33"/>
      <c r="BA33"/>
      <c r="BB33"/>
      <c r="BC33"/>
      <c r="BD33"/>
      <c r="BE33"/>
      <c r="BF33"/>
      <c r="BG33"/>
    </row>
    <row r="34" spans="1:59" ht="14.4" customHeight="1">
      <c r="A34" s="1154"/>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51"/>
      <c r="AN34" s="443"/>
      <c r="AO34" s="1121"/>
      <c r="AP34" s="1137"/>
      <c r="AQ34" s="972"/>
      <c r="AR34" s="835"/>
      <c r="AS34" s="835"/>
      <c r="AT34" s="835"/>
      <c r="AU34" s="835"/>
      <c r="AV34" s="835"/>
      <c r="AW34" s="835"/>
      <c r="AX34" s="1138"/>
      <c r="AY34" s="1121"/>
      <c r="AZ34"/>
      <c r="BA34"/>
      <c r="BB34"/>
      <c r="BC34"/>
      <c r="BD34"/>
      <c r="BE34"/>
      <c r="BF34"/>
      <c r="BG34"/>
    </row>
    <row r="35" spans="1:59" ht="30" customHeight="1" thickBot="1">
      <c r="A35" s="1155"/>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22"/>
      <c r="AP35" s="1137"/>
      <c r="AQ35" s="973"/>
      <c r="AR35" s="835"/>
      <c r="AS35" s="835"/>
      <c r="AT35" s="835"/>
      <c r="AU35" s="835"/>
      <c r="AV35" s="835"/>
      <c r="AW35" s="835"/>
      <c r="AX35" s="1138"/>
      <c r="AY35" s="1122"/>
      <c r="AZ35"/>
      <c r="BA35"/>
      <c r="BB35"/>
      <c r="BC35"/>
      <c r="BD35"/>
      <c r="BE35"/>
      <c r="BF35"/>
      <c r="BG35"/>
    </row>
    <row r="36" spans="1:59" ht="30" customHeight="1">
      <c r="A36" s="1152">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IFERROR(VLOOKUP(K36,【参考】数式用３!$A$2:$AD$48,MATCH(N36,【参考】数式用３!$C$4:$AD$4,0)+2,0),"")</f>
        <v/>
      </c>
      <c r="P36" s="1139"/>
      <c r="Q36" s="1142" t="str">
        <f>IFERROR(VLOOKUP(K36,【参考】数式用３!$A$2:$AC$48,MATCH(P36,【参考】数式用３!$C$4:$AC$4,0)+2,0),"")</f>
        <v/>
      </c>
      <c r="R36" s="1145" t="s">
        <v>261</v>
      </c>
      <c r="S36" s="1148"/>
      <c r="T36" s="1065" t="s">
        <v>349</v>
      </c>
      <c r="U36" s="1148"/>
      <c r="V36" s="1065" t="s">
        <v>350</v>
      </c>
      <c r="W36" s="1148"/>
      <c r="X36" s="1065" t="s">
        <v>349</v>
      </c>
      <c r="Y36" s="1148"/>
      <c r="Z36" s="1065" t="s">
        <v>351</v>
      </c>
      <c r="AA36" s="1065" t="s">
        <v>169</v>
      </c>
      <c r="AB36" s="1065" t="str">
        <f>IF(S36&gt;=1,(W36*12+Y36)-(S36*12+U36)+1,"")</f>
        <v/>
      </c>
      <c r="AC36" s="1068" t="s">
        <v>352</v>
      </c>
      <c r="AD36" s="1059" t="str">
        <f>IFERROR(ROUNDDOWN(ROUND(L36*Q36,0)*M36,0)*AB36,"")</f>
        <v/>
      </c>
      <c r="AE36" s="1062" t="str">
        <f>IFERROR(ROUNDDOWN(ROUNDDOWN(ROUND(L36*VLOOKUP(K36,【参考】数式用３!$A$2:$AC$48,MATCH("処遇改善加算Ⅳ",【参考】数式用３!$C$4:$O$4,0)+2,0),0)*M36,0)*AB36*0.5,0), "")</f>
        <v/>
      </c>
      <c r="AF36" s="1125"/>
      <c r="AG36" s="1059" t="str">
        <f>IF(AND(AQ36&lt;&gt;"対象外", P36&lt;&gt;""),ROUNDDOWN(ROUND(L36*VLOOKUP(K36,【参考】数式用３!$A$2:$K$48,MATCH("ベア加算あり",【参考】数式用３!$C$4:$K$4,0)+2,0),0)*M36,0)*AB36,"")</f>
        <v/>
      </c>
      <c r="AH36" s="1128"/>
      <c r="AI36" s="1125"/>
      <c r="AJ36" s="1125"/>
      <c r="AK36" s="1131"/>
      <c r="AL36" s="1134"/>
      <c r="AM36" s="442" t="str">
        <f>IF(Q36="","",IF(Q36&lt;O36,"！加算の要件上は問題ありませんが、令和６年度末の加算率と比較して、令和７年度の加算率が低くなっています。",""))</f>
        <v/>
      </c>
      <c r="AN36" s="443"/>
      <c r="AO36" s="1120" t="str">
        <f>IF(K36&lt;&gt;"","Q列に色付け","")</f>
        <v/>
      </c>
      <c r="AP36" s="1137" t="str">
        <f>IF(AND(AE36&lt;&gt;0,AE36&lt;&gt;""),IF(AF36="○","入力済","未入力"),"")</f>
        <v/>
      </c>
      <c r="AQ36" s="971" t="str">
        <f>IFERROR((VLOOKUP(N36, 【参考】数式用３!$BE$5:$BE$13,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【参考】数式用３!$BB$5:$BC$48, 2, FALSE), "")</f>
        <v/>
      </c>
      <c r="AV36" s="835" t="str">
        <f>IF(AND(P36&lt;&gt;"処遇改善加算Ⅲ",P36&lt;&gt;"処遇改善加算Ⅳ", P36&lt;&gt;"", AU36&lt;&gt;"対象外"), 1,"")</f>
        <v/>
      </c>
      <c r="AW36" s="835" t="str">
        <f>IFERROR("_"&amp;VLOOKUP(K36, 【参考】数式用３!$AG$2:$AH$48, 2, FALSE), "")</f>
        <v/>
      </c>
      <c r="AX36" s="1138" t="str">
        <f>IF(AND(P36="処遇改善加算Ⅰ", AL36=""), "未入力","入力済")</f>
        <v>入力済</v>
      </c>
      <c r="AY36" s="1120" t="str">
        <f>G36</f>
        <v/>
      </c>
      <c r="AZ36"/>
      <c r="BA36"/>
      <c r="BB36"/>
      <c r="BC36"/>
      <c r="BD36"/>
      <c r="BE36"/>
      <c r="BF36"/>
      <c r="BG36"/>
    </row>
    <row r="37" spans="1:59" ht="14.4" customHeight="1">
      <c r="A37" s="1153"/>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21"/>
      <c r="AP37" s="1137"/>
      <c r="AQ37" s="972"/>
      <c r="AR37" s="835"/>
      <c r="AS37" s="835"/>
      <c r="AT37" s="835"/>
      <c r="AU37" s="835"/>
      <c r="AV37" s="835"/>
      <c r="AW37" s="835"/>
      <c r="AX37" s="1138"/>
      <c r="AY37" s="1121"/>
      <c r="AZ37"/>
      <c r="BA37"/>
      <c r="BB37"/>
      <c r="BC37"/>
      <c r="BD37"/>
      <c r="BE37"/>
      <c r="BF37"/>
      <c r="BG37"/>
    </row>
    <row r="38" spans="1:59" ht="14.4" customHeight="1">
      <c r="A38" s="1154"/>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51"/>
      <c r="AN38" s="443"/>
      <c r="AO38" s="1121"/>
      <c r="AP38" s="1137"/>
      <c r="AQ38" s="972"/>
      <c r="AR38" s="835"/>
      <c r="AS38" s="835"/>
      <c r="AT38" s="835"/>
      <c r="AU38" s="835"/>
      <c r="AV38" s="835"/>
      <c r="AW38" s="835"/>
      <c r="AX38" s="1138"/>
      <c r="AY38" s="1121"/>
      <c r="AZ38"/>
      <c r="BA38"/>
      <c r="BB38"/>
      <c r="BC38"/>
      <c r="BD38"/>
      <c r="BE38"/>
      <c r="BF38"/>
      <c r="BG38"/>
    </row>
    <row r="39" spans="1:59" ht="30" customHeight="1" thickBot="1">
      <c r="A39" s="1155"/>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22"/>
      <c r="AP39" s="1137"/>
      <c r="AQ39" s="973"/>
      <c r="AR39" s="835"/>
      <c r="AS39" s="835"/>
      <c r="AT39" s="835"/>
      <c r="AU39" s="835"/>
      <c r="AV39" s="835"/>
      <c r="AW39" s="835"/>
      <c r="AX39" s="1138"/>
      <c r="AY39" s="1122"/>
      <c r="AZ39"/>
      <c r="BA39"/>
      <c r="BB39"/>
      <c r="BC39"/>
      <c r="BD39"/>
      <c r="BE39"/>
      <c r="BF39"/>
      <c r="BG39"/>
    </row>
    <row r="40" spans="1:59" ht="30" customHeight="1">
      <c r="A40" s="1152">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IFERROR(VLOOKUP(K40,【参考】数式用３!$A$2:$AD$48,MATCH(N40,【参考】数式用３!$C$4:$AD$4,0)+2,0),"")</f>
        <v/>
      </c>
      <c r="P40" s="1139"/>
      <c r="Q40" s="1142" t="str">
        <f>IFERROR(VLOOKUP(K40,【参考】数式用３!$A$2:$AC$48,MATCH(P40,【参考】数式用３!$C$4:$AC$4,0)+2,0),"")</f>
        <v/>
      </c>
      <c r="R40" s="1145" t="s">
        <v>261</v>
      </c>
      <c r="S40" s="1148"/>
      <c r="T40" s="1065" t="s">
        <v>349</v>
      </c>
      <c r="U40" s="1148"/>
      <c r="V40" s="1065" t="s">
        <v>350</v>
      </c>
      <c r="W40" s="1148"/>
      <c r="X40" s="1065" t="s">
        <v>349</v>
      </c>
      <c r="Y40" s="1148"/>
      <c r="Z40" s="1065" t="s">
        <v>351</v>
      </c>
      <c r="AA40" s="1065" t="s">
        <v>169</v>
      </c>
      <c r="AB40" s="1065" t="str">
        <f>IF(S40&gt;=1,(W40*12+Y40)-(S40*12+U40)+1,"")</f>
        <v/>
      </c>
      <c r="AC40" s="1068" t="s">
        <v>352</v>
      </c>
      <c r="AD40" s="1059" t="str">
        <f>IFERROR(ROUNDDOWN(ROUND(L40*Q40,0)*M40,0)*AB40,"")</f>
        <v/>
      </c>
      <c r="AE40" s="1062" t="str">
        <f>IFERROR(ROUNDDOWN(ROUNDDOWN(ROUND(L40*VLOOKUP(K40,【参考】数式用３!$A$2:$AC$48,MATCH("処遇改善加算Ⅳ",【参考】数式用３!$C$4:$O$4,0)+2,0),0)*M40,0)*AB40*0.5,0), "")</f>
        <v/>
      </c>
      <c r="AF40" s="1125"/>
      <c r="AG40" s="1059" t="str">
        <f>IF(AND(AQ40&lt;&gt;"対象外", P40&lt;&gt;""),ROUNDDOWN(ROUND(L40*VLOOKUP(K40,【参考】数式用３!$A$2:$K$48,MATCH("ベア加算あり",【参考】数式用３!$C$4:$K$4,0)+2,0),0)*M40,0)*AB40,"")</f>
        <v/>
      </c>
      <c r="AH40" s="1128"/>
      <c r="AI40" s="1125"/>
      <c r="AJ40" s="1125"/>
      <c r="AK40" s="1131"/>
      <c r="AL40" s="1134"/>
      <c r="AM40" s="442" t="str">
        <f>IF(Q40="","",IF(Q40&lt;O40,"！加算の要件上は問題ありませんが、令和６年度末の加算率と比較して、令和７年度の加算率が低くなっています。",""))</f>
        <v/>
      </c>
      <c r="AN40" s="443"/>
      <c r="AO40" s="1120" t="str">
        <f>IF(K40&lt;&gt;"","Q列に色付け","")</f>
        <v/>
      </c>
      <c r="AP40" s="1137" t="str">
        <f>IF(AND(AE40&lt;&gt;0,AE40&lt;&gt;""),IF(AF40="○","入力済","未入力"),"")</f>
        <v/>
      </c>
      <c r="AQ40" s="971" t="str">
        <f>IFERROR((VLOOKUP(N40, 【参考】数式用３!$BE$5:$BE$13,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【参考】数式用３!$BB$5:$BC$48, 2, FALSE), "")</f>
        <v/>
      </c>
      <c r="AV40" s="835" t="str">
        <f>IF(AND(P40&lt;&gt;"処遇改善加算Ⅲ",P40&lt;&gt;"処遇改善加算Ⅳ", P40&lt;&gt;"", AU40&lt;&gt;"対象外"), 1,"")</f>
        <v/>
      </c>
      <c r="AW40" s="835" t="str">
        <f>IFERROR("_"&amp;VLOOKUP(K40, 【参考】数式用３!$AG$2:$AH$48, 2, FALSE), "")</f>
        <v/>
      </c>
      <c r="AX40" s="1138" t="str">
        <f>IF(AND(P40="処遇改善加算Ⅰ", AL40=""), "未入力","入力済")</f>
        <v>入力済</v>
      </c>
      <c r="AY40" s="1120" t="str">
        <f>G40</f>
        <v/>
      </c>
      <c r="AZ40"/>
      <c r="BA40"/>
      <c r="BB40"/>
      <c r="BC40"/>
      <c r="BD40"/>
      <c r="BE40"/>
      <c r="BF40"/>
      <c r="BG40"/>
    </row>
    <row r="41" spans="1:59" ht="14.4" customHeight="1">
      <c r="A41" s="1153"/>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21"/>
      <c r="AP41" s="1137"/>
      <c r="AQ41" s="972"/>
      <c r="AR41" s="835"/>
      <c r="AS41" s="835"/>
      <c r="AT41" s="835"/>
      <c r="AU41" s="835"/>
      <c r="AV41" s="835"/>
      <c r="AW41" s="835"/>
      <c r="AX41" s="1138"/>
      <c r="AY41" s="1121"/>
      <c r="AZ41"/>
      <c r="BA41"/>
      <c r="BB41"/>
      <c r="BC41"/>
      <c r="BD41"/>
      <c r="BE41"/>
      <c r="BF41"/>
      <c r="BG41"/>
    </row>
    <row r="42" spans="1:59" ht="14.4" customHeight="1">
      <c r="A42" s="1154"/>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51"/>
      <c r="AN42" s="443"/>
      <c r="AO42" s="1121"/>
      <c r="AP42" s="1137"/>
      <c r="AQ42" s="972"/>
      <c r="AR42" s="835"/>
      <c r="AS42" s="835"/>
      <c r="AT42" s="835"/>
      <c r="AU42" s="835"/>
      <c r="AV42" s="835"/>
      <c r="AW42" s="835"/>
      <c r="AX42" s="1138"/>
      <c r="AY42" s="1121"/>
      <c r="AZ42"/>
      <c r="BA42"/>
      <c r="BB42"/>
      <c r="BC42"/>
      <c r="BD42"/>
      <c r="BE42"/>
      <c r="BF42"/>
      <c r="BG42"/>
    </row>
    <row r="43" spans="1:59" ht="30" customHeight="1" thickBot="1">
      <c r="A43" s="1155"/>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22"/>
      <c r="AP43" s="1137"/>
      <c r="AQ43" s="973"/>
      <c r="AR43" s="835"/>
      <c r="AS43" s="835"/>
      <c r="AT43" s="835"/>
      <c r="AU43" s="835"/>
      <c r="AV43" s="835"/>
      <c r="AW43" s="835"/>
      <c r="AX43" s="1138"/>
      <c r="AY43" s="1122"/>
      <c r="AZ43"/>
      <c r="BA43"/>
      <c r="BB43"/>
      <c r="BC43"/>
      <c r="BD43"/>
      <c r="BE43"/>
      <c r="BF43"/>
      <c r="BG43"/>
    </row>
    <row r="44" spans="1:59" ht="30" customHeight="1">
      <c r="A44" s="1152">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IFERROR(VLOOKUP(K44,【参考】数式用３!$A$2:$AD$48,MATCH(N44,【参考】数式用３!$C$4:$AD$4,0)+2,0),"")</f>
        <v/>
      </c>
      <c r="P44" s="1139"/>
      <c r="Q44" s="1142" t="str">
        <f>IFERROR(VLOOKUP(K44,【参考】数式用３!$A$2:$AC$48,MATCH(P44,【参考】数式用３!$C$4:$AC$4,0)+2,0),"")</f>
        <v/>
      </c>
      <c r="R44" s="1145" t="s">
        <v>261</v>
      </c>
      <c r="S44" s="1148"/>
      <c r="T44" s="1065" t="s">
        <v>349</v>
      </c>
      <c r="U44" s="1148"/>
      <c r="V44" s="1065" t="s">
        <v>350</v>
      </c>
      <c r="W44" s="1148"/>
      <c r="X44" s="1065" t="s">
        <v>349</v>
      </c>
      <c r="Y44" s="1148"/>
      <c r="Z44" s="1065" t="s">
        <v>351</v>
      </c>
      <c r="AA44" s="1065" t="s">
        <v>169</v>
      </c>
      <c r="AB44" s="1065" t="str">
        <f>IF(S44&gt;=1,(W44*12+Y44)-(S44*12+U44)+1,"")</f>
        <v/>
      </c>
      <c r="AC44" s="1068" t="s">
        <v>352</v>
      </c>
      <c r="AD44" s="1059" t="str">
        <f>IFERROR(ROUNDDOWN(ROUND(L44*Q44,0)*M44,0)*AB44,"")</f>
        <v/>
      </c>
      <c r="AE44" s="1062" t="str">
        <f>IFERROR(ROUNDDOWN(ROUNDDOWN(ROUND(L44*VLOOKUP(K44,【参考】数式用３!$A$2:$AC$48,MATCH("処遇改善加算Ⅳ",【参考】数式用３!$C$4:$O$4,0)+2,0),0)*M44,0)*AB44*0.5,0), "")</f>
        <v/>
      </c>
      <c r="AF44" s="1125"/>
      <c r="AG44" s="1059" t="str">
        <f>IF(AND(AQ44&lt;&gt;"対象外", P44&lt;&gt;""),ROUNDDOWN(ROUND(L44*VLOOKUP(K44,【参考】数式用３!$A$2:$K$48,MATCH("ベア加算あり",【参考】数式用３!$C$4:$K$4,0)+2,0),0)*M44,0)*AB44,"")</f>
        <v/>
      </c>
      <c r="AH44" s="1128"/>
      <c r="AI44" s="1125"/>
      <c r="AJ44" s="1125"/>
      <c r="AK44" s="1131"/>
      <c r="AL44" s="1134"/>
      <c r="AM44" s="442" t="str">
        <f>IF(Q44="","",IF(Q44&lt;O44,"！加算の要件上は問題ありませんが、令和６年度末の加算率と比較して、令和７年度の加算率が低くなっています。",""))</f>
        <v/>
      </c>
      <c r="AN44" s="443"/>
      <c r="AO44" s="1120" t="str">
        <f>IF(K44&lt;&gt;"","Q列に色付け","")</f>
        <v/>
      </c>
      <c r="AP44" s="1137" t="str">
        <f>IF(AND(AE44&lt;&gt;0,AE44&lt;&gt;""),IF(AF44="○","入力済","未入力"),"")</f>
        <v/>
      </c>
      <c r="AQ44" s="971" t="str">
        <f>IFERROR((VLOOKUP(N44, 【参考】数式用３!$BE$5:$BE$13,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【参考】数式用３!$BB$5:$BC$48, 2, FALSE), "")</f>
        <v/>
      </c>
      <c r="AV44" s="835" t="str">
        <f>IF(AND(P44&lt;&gt;"処遇改善加算Ⅲ",P44&lt;&gt;"処遇改善加算Ⅳ", P44&lt;&gt;"", AU44&lt;&gt;"対象外"), 1,"")</f>
        <v/>
      </c>
      <c r="AW44" s="835" t="str">
        <f>IFERROR("_"&amp;VLOOKUP(K44, 【参考】数式用３!$AG$2:$AH$48, 2, FALSE), "")</f>
        <v/>
      </c>
      <c r="AX44" s="1138" t="str">
        <f>IF(AND(P44="処遇改善加算Ⅰ", AL44=""), "未入力","入力済")</f>
        <v>入力済</v>
      </c>
      <c r="AY44" s="1120" t="str">
        <f>G44</f>
        <v/>
      </c>
      <c r="AZ44"/>
      <c r="BA44"/>
      <c r="BB44"/>
      <c r="BC44"/>
      <c r="BD44"/>
      <c r="BE44"/>
      <c r="BF44"/>
      <c r="BG44"/>
    </row>
    <row r="45" spans="1:59" ht="14.4" customHeight="1">
      <c r="A45" s="1153"/>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21"/>
      <c r="AP45" s="1137"/>
      <c r="AQ45" s="972"/>
      <c r="AR45" s="835"/>
      <c r="AS45" s="835"/>
      <c r="AT45" s="835"/>
      <c r="AU45" s="835"/>
      <c r="AV45" s="835"/>
      <c r="AW45" s="835"/>
      <c r="AX45" s="1138"/>
      <c r="AY45" s="1121"/>
      <c r="AZ45"/>
      <c r="BA45"/>
      <c r="BB45"/>
      <c r="BC45"/>
      <c r="BD45"/>
      <c r="BE45"/>
      <c r="BF45"/>
      <c r="BG45"/>
    </row>
    <row r="46" spans="1:59" ht="14.4" customHeight="1">
      <c r="A46" s="1154"/>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51"/>
      <c r="AN46" s="443"/>
      <c r="AO46" s="1121"/>
      <c r="AP46" s="1137"/>
      <c r="AQ46" s="972"/>
      <c r="AR46" s="835"/>
      <c r="AS46" s="835"/>
      <c r="AT46" s="835"/>
      <c r="AU46" s="835"/>
      <c r="AV46" s="835"/>
      <c r="AW46" s="835"/>
      <c r="AX46" s="1138"/>
      <c r="AY46" s="1121"/>
      <c r="AZ46"/>
      <c r="BA46"/>
      <c r="BB46"/>
      <c r="BC46"/>
      <c r="BD46"/>
      <c r="BE46"/>
      <c r="BF46"/>
      <c r="BG46"/>
    </row>
    <row r="47" spans="1:59" ht="30" customHeight="1" thickBot="1">
      <c r="A47" s="1155"/>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22"/>
      <c r="AP47" s="1137"/>
      <c r="AQ47" s="973"/>
      <c r="AR47" s="835"/>
      <c r="AS47" s="835"/>
      <c r="AT47" s="835"/>
      <c r="AU47" s="835"/>
      <c r="AV47" s="835"/>
      <c r="AW47" s="835"/>
      <c r="AX47" s="1138"/>
      <c r="AY47" s="1122"/>
      <c r="AZ47"/>
      <c r="BA47"/>
      <c r="BB47"/>
      <c r="BC47"/>
      <c r="BD47"/>
      <c r="BE47"/>
      <c r="BF47"/>
      <c r="BG47"/>
    </row>
    <row r="48" spans="1:59" ht="30" customHeight="1">
      <c r="A48" s="1152">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IFERROR(VLOOKUP(K48,【参考】数式用３!$A$2:$AD$48,MATCH(N48,【参考】数式用３!$C$4:$AD$4,0)+2,0),"")</f>
        <v/>
      </c>
      <c r="P48" s="1139"/>
      <c r="Q48" s="1142" t="str">
        <f>IFERROR(VLOOKUP(K48,【参考】数式用３!$A$2:$AC$48,MATCH(P48,【参考】数式用３!$C$4:$AC$4,0)+2,0),"")</f>
        <v/>
      </c>
      <c r="R48" s="1145" t="s">
        <v>261</v>
      </c>
      <c r="S48" s="1148"/>
      <c r="T48" s="1065" t="s">
        <v>349</v>
      </c>
      <c r="U48" s="1148"/>
      <c r="V48" s="1065" t="s">
        <v>350</v>
      </c>
      <c r="W48" s="1148"/>
      <c r="X48" s="1065" t="s">
        <v>349</v>
      </c>
      <c r="Y48" s="1148"/>
      <c r="Z48" s="1065" t="s">
        <v>351</v>
      </c>
      <c r="AA48" s="1065" t="s">
        <v>169</v>
      </c>
      <c r="AB48" s="1065" t="str">
        <f>IF(S48&gt;=1,(W48*12+Y48)-(S48*12+U48)+1,"")</f>
        <v/>
      </c>
      <c r="AC48" s="1068" t="s">
        <v>352</v>
      </c>
      <c r="AD48" s="1059" t="str">
        <f>IFERROR(ROUNDDOWN(ROUND(L48*Q48,0)*M48,0)*AB48,"")</f>
        <v/>
      </c>
      <c r="AE48" s="1062" t="str">
        <f>IFERROR(ROUNDDOWN(ROUNDDOWN(ROUND(L48*VLOOKUP(K48,【参考】数式用３!$A$2:$AC$48,MATCH("処遇改善加算Ⅳ",【参考】数式用３!$C$4:$O$4,0)+2,0),0)*M48,0)*AB48*0.5,0), "")</f>
        <v/>
      </c>
      <c r="AF48" s="1125"/>
      <c r="AG48" s="1059" t="str">
        <f>IF(AND(AQ48&lt;&gt;"対象外", P48&lt;&gt;""),ROUNDDOWN(ROUND(L48*VLOOKUP(K48,【参考】数式用３!$A$2:$K$48,MATCH("ベア加算あり",【参考】数式用３!$C$4:$K$4,0)+2,0),0)*M48,0)*AB48,"")</f>
        <v/>
      </c>
      <c r="AH48" s="1128"/>
      <c r="AI48" s="1125"/>
      <c r="AJ48" s="1125"/>
      <c r="AK48" s="1131"/>
      <c r="AL48" s="1134"/>
      <c r="AM48" s="442" t="str">
        <f>IF(Q48="","",IF(Q48&lt;O48,"！加算の要件上は問題ありませんが、令和６年度末の加算率と比較して、令和７年度の加算率が低くなっています。",""))</f>
        <v/>
      </c>
      <c r="AN48" s="443"/>
      <c r="AO48" s="1120" t="str">
        <f>IF(K48&lt;&gt;"","Q列に色付け","")</f>
        <v/>
      </c>
      <c r="AP48" s="1137" t="str">
        <f>IF(AND(AE48&lt;&gt;0,AE48&lt;&gt;""),IF(AF48="○","入力済","未入力"),"")</f>
        <v/>
      </c>
      <c r="AQ48" s="971" t="str">
        <f>IFERROR((VLOOKUP(N48, 【参考】数式用３!$BE$5:$BE$13,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【参考】数式用３!$BB$5:$BC$48, 2, FALSE), "")</f>
        <v/>
      </c>
      <c r="AV48" s="835" t="str">
        <f>IF(AND(P48&lt;&gt;"処遇改善加算Ⅲ",P48&lt;&gt;"処遇改善加算Ⅳ", P48&lt;&gt;"", AU48&lt;&gt;"対象外"), 1,"")</f>
        <v/>
      </c>
      <c r="AW48" s="835" t="str">
        <f>IFERROR("_"&amp;VLOOKUP(K48, 【参考】数式用３!$AG$2:$AH$48, 2, FALSE), "")</f>
        <v/>
      </c>
      <c r="AX48" s="1138" t="str">
        <f>IF(AND(P48="処遇改善加算Ⅰ", AL48=""), "未入力","入力済")</f>
        <v>入力済</v>
      </c>
      <c r="AY48" s="1120" t="str">
        <f>G48</f>
        <v/>
      </c>
      <c r="AZ48"/>
      <c r="BA48"/>
      <c r="BB48"/>
      <c r="BC48"/>
      <c r="BD48"/>
      <c r="BE48"/>
      <c r="BF48"/>
      <c r="BG48"/>
    </row>
    <row r="49" spans="1:59" ht="14.4" customHeight="1">
      <c r="A49" s="1153"/>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21"/>
      <c r="AP49" s="1137"/>
      <c r="AQ49" s="972"/>
      <c r="AR49" s="835"/>
      <c r="AS49" s="835"/>
      <c r="AT49" s="835"/>
      <c r="AU49" s="835"/>
      <c r="AV49" s="835"/>
      <c r="AW49" s="835"/>
      <c r="AX49" s="1138"/>
      <c r="AY49" s="1121"/>
      <c r="AZ49"/>
      <c r="BA49"/>
      <c r="BB49"/>
      <c r="BC49"/>
      <c r="BD49"/>
      <c r="BE49"/>
      <c r="BF49"/>
      <c r="BG49"/>
    </row>
    <row r="50" spans="1:59" ht="14.4" customHeight="1">
      <c r="A50" s="1154"/>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51"/>
      <c r="AN50" s="443"/>
      <c r="AO50" s="1121"/>
      <c r="AP50" s="1137"/>
      <c r="AQ50" s="972"/>
      <c r="AR50" s="835"/>
      <c r="AS50" s="835"/>
      <c r="AT50" s="835"/>
      <c r="AU50" s="835"/>
      <c r="AV50" s="835"/>
      <c r="AW50" s="835"/>
      <c r="AX50" s="1138"/>
      <c r="AY50" s="1121"/>
      <c r="AZ50"/>
      <c r="BA50"/>
      <c r="BB50"/>
      <c r="BC50"/>
      <c r="BD50"/>
      <c r="BE50"/>
      <c r="BF50"/>
      <c r="BG50"/>
    </row>
    <row r="51" spans="1:59" ht="30" customHeight="1" thickBot="1">
      <c r="A51" s="1155"/>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22"/>
      <c r="AP51" s="1137"/>
      <c r="AQ51" s="973"/>
      <c r="AR51" s="835"/>
      <c r="AS51" s="835"/>
      <c r="AT51" s="835"/>
      <c r="AU51" s="835"/>
      <c r="AV51" s="835"/>
      <c r="AW51" s="835"/>
      <c r="AX51" s="1138"/>
      <c r="AY51" s="1122"/>
      <c r="AZ51"/>
      <c r="BA51"/>
      <c r="BB51"/>
      <c r="BC51"/>
      <c r="BD51"/>
      <c r="BE51"/>
      <c r="BF51"/>
      <c r="BG51"/>
    </row>
    <row r="52" spans="1:59" ht="30" customHeight="1">
      <c r="A52" s="1152">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IFERROR(VLOOKUP(K52,【参考】数式用３!$A$2:$AD$48,MATCH(N52,【参考】数式用３!$C$4:$AD$4,0)+2,0),"")</f>
        <v/>
      </c>
      <c r="P52" s="1139"/>
      <c r="Q52" s="1142" t="str">
        <f>IFERROR(VLOOKUP(K52,【参考】数式用３!$A$2:$AC$48,MATCH(P52,【参考】数式用３!$C$4:$AC$4,0)+2,0),"")</f>
        <v/>
      </c>
      <c r="R52" s="1145" t="s">
        <v>261</v>
      </c>
      <c r="S52" s="1148"/>
      <c r="T52" s="1065" t="s">
        <v>349</v>
      </c>
      <c r="U52" s="1148"/>
      <c r="V52" s="1065" t="s">
        <v>350</v>
      </c>
      <c r="W52" s="1148"/>
      <c r="X52" s="1065" t="s">
        <v>349</v>
      </c>
      <c r="Y52" s="1148"/>
      <c r="Z52" s="1065" t="s">
        <v>351</v>
      </c>
      <c r="AA52" s="1065" t="s">
        <v>169</v>
      </c>
      <c r="AB52" s="1065" t="str">
        <f>IF(S52&gt;=1,(W52*12+Y52)-(S52*12+U52)+1,"")</f>
        <v/>
      </c>
      <c r="AC52" s="1068" t="s">
        <v>352</v>
      </c>
      <c r="AD52" s="1059" t="str">
        <f>IFERROR(ROUNDDOWN(ROUND(L52*Q52,0)*M52,0)*AB52,"")</f>
        <v/>
      </c>
      <c r="AE52" s="1062" t="str">
        <f>IFERROR(ROUNDDOWN(ROUNDDOWN(ROUND(L52*VLOOKUP(K52,【参考】数式用３!$A$2:$AC$48,MATCH("処遇改善加算Ⅳ",【参考】数式用３!$C$4:$O$4,0)+2,0),0)*M52,0)*AB52*0.5,0), "")</f>
        <v/>
      </c>
      <c r="AF52" s="1125"/>
      <c r="AG52" s="1059" t="str">
        <f>IF(AND(AQ52&lt;&gt;"対象外", P52&lt;&gt;""),ROUNDDOWN(ROUND(L52*VLOOKUP(K52,【参考】数式用３!$A$2:$K$48,MATCH("ベア加算あり",【参考】数式用３!$C$4:$K$4,0)+2,0),0)*M52,0)*AB52,"")</f>
        <v/>
      </c>
      <c r="AH52" s="1128"/>
      <c r="AI52" s="1125"/>
      <c r="AJ52" s="1125"/>
      <c r="AK52" s="1131"/>
      <c r="AL52" s="1134"/>
      <c r="AM52" s="442" t="str">
        <f>IF(Q52="","",IF(Q52&lt;O52,"！加算の要件上は問題ありませんが、令和６年度末の加算率と比較して、令和７年度の加算率が低くなっています。",""))</f>
        <v/>
      </c>
      <c r="AN52" s="443"/>
      <c r="AO52" s="1120" t="str">
        <f>IF(K52&lt;&gt;"","Q列に色付け","")</f>
        <v/>
      </c>
      <c r="AP52" s="1137" t="str">
        <f>IF(AND(AE52&lt;&gt;0,AE52&lt;&gt;""),IF(AF52="○","入力済","未入力"),"")</f>
        <v/>
      </c>
      <c r="AQ52" s="971" t="str">
        <f>IFERROR((VLOOKUP(N52, 【参考】数式用３!$BE$5:$BE$13,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【参考】数式用３!$BB$5:$BC$48, 2, FALSE), "")</f>
        <v/>
      </c>
      <c r="AV52" s="835" t="str">
        <f>IF(AND(P52&lt;&gt;"処遇改善加算Ⅲ",P52&lt;&gt;"処遇改善加算Ⅳ", P52&lt;&gt;"", AU52&lt;&gt;"対象外"), 1,"")</f>
        <v/>
      </c>
      <c r="AW52" s="835" t="str">
        <f>IFERROR("_"&amp;VLOOKUP(K52, 【参考】数式用３!$AG$2:$AH$48, 2, FALSE), "")</f>
        <v/>
      </c>
      <c r="AX52" s="1138" t="str">
        <f>IF(AND(P52="処遇改善加算Ⅰ", AL52=""), "未入力","入力済")</f>
        <v>入力済</v>
      </c>
      <c r="AY52" s="1120" t="str">
        <f>G52</f>
        <v/>
      </c>
      <c r="AZ52"/>
      <c r="BA52"/>
      <c r="BB52"/>
      <c r="BC52"/>
      <c r="BD52"/>
      <c r="BE52"/>
      <c r="BF52"/>
      <c r="BG52"/>
    </row>
    <row r="53" spans="1:59" ht="14.4" customHeight="1">
      <c r="A53" s="1153"/>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21"/>
      <c r="AP53" s="1137"/>
      <c r="AQ53" s="972"/>
      <c r="AR53" s="835"/>
      <c r="AS53" s="835"/>
      <c r="AT53" s="835"/>
      <c r="AU53" s="835"/>
      <c r="AV53" s="835"/>
      <c r="AW53" s="835"/>
      <c r="AX53" s="1138"/>
      <c r="AY53" s="1121"/>
      <c r="AZ53"/>
      <c r="BA53"/>
      <c r="BB53"/>
      <c r="BC53"/>
      <c r="BD53"/>
      <c r="BE53"/>
      <c r="BF53"/>
      <c r="BG53"/>
    </row>
    <row r="54" spans="1:59" ht="14.4" customHeight="1">
      <c r="A54" s="1154"/>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51"/>
      <c r="AN54" s="443"/>
      <c r="AO54" s="1121"/>
      <c r="AP54" s="1137"/>
      <c r="AQ54" s="972"/>
      <c r="AR54" s="835"/>
      <c r="AS54" s="835"/>
      <c r="AT54" s="835"/>
      <c r="AU54" s="835"/>
      <c r="AV54" s="835"/>
      <c r="AW54" s="835"/>
      <c r="AX54" s="1138"/>
      <c r="AY54" s="1121"/>
      <c r="AZ54"/>
      <c r="BA54"/>
      <c r="BB54"/>
      <c r="BC54"/>
      <c r="BD54"/>
      <c r="BE54"/>
      <c r="BF54"/>
      <c r="BG54"/>
    </row>
    <row r="55" spans="1:59" ht="30" customHeight="1" thickBot="1">
      <c r="A55" s="1155"/>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22"/>
      <c r="AP55" s="1137"/>
      <c r="AQ55" s="973"/>
      <c r="AR55" s="835"/>
      <c r="AS55" s="835"/>
      <c r="AT55" s="835"/>
      <c r="AU55" s="835"/>
      <c r="AV55" s="835"/>
      <c r="AW55" s="835"/>
      <c r="AX55" s="1138"/>
      <c r="AY55" s="1122"/>
      <c r="AZ55"/>
      <c r="BA55"/>
      <c r="BB55"/>
      <c r="BC55"/>
      <c r="BD55"/>
      <c r="BE55"/>
      <c r="BF55"/>
      <c r="BG55"/>
    </row>
    <row r="56" spans="1:59" ht="30" customHeight="1">
      <c r="A56" s="1152">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IFERROR(VLOOKUP(K56,【参考】数式用３!$A$2:$AD$48,MATCH(N56,【参考】数式用３!$C$4:$AD$4,0)+2,0),"")</f>
        <v/>
      </c>
      <c r="P56" s="1139"/>
      <c r="Q56" s="1142" t="str">
        <f>IFERROR(VLOOKUP(K56,【参考】数式用３!$A$2:$AC$48,MATCH(P56,【参考】数式用３!$C$4:$AC$4,0)+2,0),"")</f>
        <v/>
      </c>
      <c r="R56" s="1145" t="s">
        <v>261</v>
      </c>
      <c r="S56" s="1148"/>
      <c r="T56" s="1065" t="s">
        <v>349</v>
      </c>
      <c r="U56" s="1148"/>
      <c r="V56" s="1065" t="s">
        <v>350</v>
      </c>
      <c r="W56" s="1148"/>
      <c r="X56" s="1065" t="s">
        <v>349</v>
      </c>
      <c r="Y56" s="1148"/>
      <c r="Z56" s="1065" t="s">
        <v>351</v>
      </c>
      <c r="AA56" s="1065" t="s">
        <v>169</v>
      </c>
      <c r="AB56" s="1065" t="str">
        <f>IF(S56&gt;=1,(W56*12+Y56)-(S56*12+U56)+1,"")</f>
        <v/>
      </c>
      <c r="AC56" s="1068" t="s">
        <v>352</v>
      </c>
      <c r="AD56" s="1059" t="str">
        <f>IFERROR(ROUNDDOWN(ROUND(L56*Q56,0)*M56,0)*AB56,"")</f>
        <v/>
      </c>
      <c r="AE56" s="1062" t="str">
        <f>IFERROR(ROUNDDOWN(ROUNDDOWN(ROUND(L56*VLOOKUP(K56,【参考】数式用３!$A$2:$AC$48,MATCH("処遇改善加算Ⅳ",【参考】数式用３!$C$4:$O$4,0)+2,0),0)*M56,0)*AB56*0.5,0), "")</f>
        <v/>
      </c>
      <c r="AF56" s="1125"/>
      <c r="AG56" s="1059" t="str">
        <f>IF(AND(AQ56&lt;&gt;"対象外", P56&lt;&gt;""),ROUNDDOWN(ROUND(L56*VLOOKUP(K56,【参考】数式用３!$A$2:$K$48,MATCH("ベア加算あり",【参考】数式用３!$C$4:$K$4,0)+2,0),0)*M56,0)*AB56,"")</f>
        <v/>
      </c>
      <c r="AH56" s="1128"/>
      <c r="AI56" s="1125"/>
      <c r="AJ56" s="1125"/>
      <c r="AK56" s="1131"/>
      <c r="AL56" s="1134"/>
      <c r="AM56" s="442" t="str">
        <f>IF(Q56="","",IF(Q56&lt;O56,"！加算の要件上は問題ありませんが、令和６年度末の加算率と比較して、令和７年度の加算率が低くなっています。",""))</f>
        <v/>
      </c>
      <c r="AN56" s="443"/>
      <c r="AO56" s="1120" t="str">
        <f>IF(K56&lt;&gt;"","Q列に色付け","")</f>
        <v/>
      </c>
      <c r="AP56" s="1137" t="str">
        <f>IF(AND(AE56&lt;&gt;0,AE56&lt;&gt;""),IF(AF56="○","入力済","未入力"),"")</f>
        <v/>
      </c>
      <c r="AQ56" s="971" t="str">
        <f>IFERROR((VLOOKUP(N56, 【参考】数式用３!$BE$5:$BE$13, 1,FALSE)), "対象外")</f>
        <v>対象外</v>
      </c>
      <c r="AR56" s="835" t="str">
        <f>IF(AG56&lt;&gt;"",IF(AH56="○","入力済","未入力"),"")</f>
        <v/>
      </c>
      <c r="AS56" s="835" t="str">
        <f>IF(AND(P56&lt;&gt;"", AI56=""), "未入力", "入力済")</f>
        <v>入力済</v>
      </c>
      <c r="AT56" s="835" t="str">
        <f>IF(AND(P56&lt;&gt;"", P56&lt;&gt;"処遇改善加算Ⅳ", AJ56=""), "未入力", "入力済")</f>
        <v>入力済</v>
      </c>
      <c r="AU56" s="835" t="str">
        <f>IFERROR(VLOOKUP(K56, 【参考】数式用３!$BB$5:$BC$48, 2, FALSE), "")</f>
        <v/>
      </c>
      <c r="AV56" s="835" t="str">
        <f>IF(AND(P56&lt;&gt;"処遇改善加算Ⅲ",P56&lt;&gt;"処遇改善加算Ⅳ", P56&lt;&gt;"", AU56&lt;&gt;"対象外"), 1,"")</f>
        <v/>
      </c>
      <c r="AW56" s="835" t="str">
        <f>IFERROR("_"&amp;VLOOKUP(K56, 【参考】数式用３!$AG$2:$AH$48, 2, FALSE), "")</f>
        <v/>
      </c>
      <c r="AX56" s="1138" t="str">
        <f>IF(AND(P56="処遇改善加算Ⅰ", AL56=""), "未入力","入力済")</f>
        <v>入力済</v>
      </c>
      <c r="AY56" s="1120" t="str">
        <f>G56</f>
        <v/>
      </c>
      <c r="AZ56"/>
      <c r="BA56"/>
      <c r="BB56"/>
      <c r="BC56"/>
      <c r="BD56"/>
      <c r="BE56"/>
      <c r="BF56"/>
      <c r="BG56"/>
    </row>
    <row r="57" spans="1:59" ht="14.4" customHeight="1">
      <c r="A57" s="1153"/>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21"/>
      <c r="AP57" s="1137"/>
      <c r="AQ57" s="972"/>
      <c r="AR57" s="835"/>
      <c r="AS57" s="835"/>
      <c r="AT57" s="835"/>
      <c r="AU57" s="835"/>
      <c r="AV57" s="835"/>
      <c r="AW57" s="835"/>
      <c r="AX57" s="1138"/>
      <c r="AY57" s="1121"/>
      <c r="AZ57"/>
      <c r="BA57"/>
      <c r="BB57"/>
      <c r="BC57"/>
      <c r="BD57"/>
      <c r="BE57"/>
      <c r="BF57"/>
      <c r="BG57"/>
    </row>
    <row r="58" spans="1:59" ht="14.4" customHeight="1">
      <c r="A58" s="1154"/>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51"/>
      <c r="AN58" s="443"/>
      <c r="AO58" s="1121"/>
      <c r="AP58" s="1137"/>
      <c r="AQ58" s="972"/>
      <c r="AR58" s="835"/>
      <c r="AS58" s="835"/>
      <c r="AT58" s="835"/>
      <c r="AU58" s="835"/>
      <c r="AV58" s="835"/>
      <c r="AW58" s="835"/>
      <c r="AX58" s="1138"/>
      <c r="AY58" s="1121"/>
      <c r="AZ58"/>
      <c r="BA58"/>
      <c r="BB58"/>
      <c r="BC58"/>
      <c r="BD58"/>
      <c r="BE58"/>
      <c r="BF58"/>
      <c r="BG58"/>
    </row>
    <row r="59" spans="1:59" ht="30" customHeight="1" thickBot="1">
      <c r="A59" s="1155"/>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22"/>
      <c r="AP59" s="1137"/>
      <c r="AQ59" s="973"/>
      <c r="AR59" s="835"/>
      <c r="AS59" s="835"/>
      <c r="AT59" s="835"/>
      <c r="AU59" s="835"/>
      <c r="AV59" s="835"/>
      <c r="AW59" s="835"/>
      <c r="AX59" s="1138"/>
      <c r="AY59" s="1122"/>
      <c r="AZ59"/>
      <c r="BA59"/>
      <c r="BB59"/>
      <c r="BC59"/>
      <c r="BD59"/>
      <c r="BE59"/>
      <c r="BF59"/>
      <c r="BG59"/>
    </row>
    <row r="60" spans="1:59" ht="30" customHeight="1">
      <c r="A60" s="1152">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IFERROR(VLOOKUP(K60,【参考】数式用３!$A$2:$AD$48,MATCH(N60,【参考】数式用３!$C$4:$AD$4,0)+2,0),"")</f>
        <v/>
      </c>
      <c r="P60" s="1139"/>
      <c r="Q60" s="1142" t="str">
        <f>IFERROR(VLOOKUP(K60,【参考】数式用３!$A$2:$AC$48,MATCH(P60,【参考】数式用３!$C$4:$AC$4,0)+2,0),"")</f>
        <v/>
      </c>
      <c r="R60" s="1145" t="s">
        <v>261</v>
      </c>
      <c r="S60" s="1148"/>
      <c r="T60" s="1065" t="s">
        <v>349</v>
      </c>
      <c r="U60" s="1148"/>
      <c r="V60" s="1065" t="s">
        <v>350</v>
      </c>
      <c r="W60" s="1148"/>
      <c r="X60" s="1065" t="s">
        <v>349</v>
      </c>
      <c r="Y60" s="1148"/>
      <c r="Z60" s="1065" t="s">
        <v>351</v>
      </c>
      <c r="AA60" s="1065" t="s">
        <v>169</v>
      </c>
      <c r="AB60" s="1065" t="str">
        <f>IF(S60&gt;=1,(W60*12+Y60)-(S60*12+U60)+1,"")</f>
        <v/>
      </c>
      <c r="AC60" s="1068" t="s">
        <v>352</v>
      </c>
      <c r="AD60" s="1059" t="str">
        <f>IFERROR(ROUNDDOWN(ROUND(L60*Q60,0)*M60,0)*AB60,"")</f>
        <v/>
      </c>
      <c r="AE60" s="1062" t="str">
        <f>IFERROR(ROUNDDOWN(ROUNDDOWN(ROUND(L60*VLOOKUP(K60,【参考】数式用３!$A$2:$AC$48,MATCH("処遇改善加算Ⅳ",【参考】数式用３!$C$4:$O$4,0)+2,0),0)*M60,0)*AB60*0.5,0), "")</f>
        <v/>
      </c>
      <c r="AF60" s="1125"/>
      <c r="AG60" s="1059" t="str">
        <f>IF(AND(AQ60&lt;&gt;"対象外", P60&lt;&gt;""),ROUNDDOWN(ROUND(L60*VLOOKUP(K60,【参考】数式用３!$A$2:$K$48,MATCH("ベア加算あり",【参考】数式用３!$C$4:$K$4,0)+2,0),0)*M60,0)*AB60,"")</f>
        <v/>
      </c>
      <c r="AH60" s="1128"/>
      <c r="AI60" s="1125"/>
      <c r="AJ60" s="1125"/>
      <c r="AK60" s="1131"/>
      <c r="AL60" s="1134"/>
      <c r="AM60" s="442" t="str">
        <f>IF(Q60="","",IF(Q60&lt;O60,"！加算の要件上は問題ありませんが、令和６年度末の加算率と比較して、令和７年度の加算率が低くなっています。",""))</f>
        <v/>
      </c>
      <c r="AN60" s="443"/>
      <c r="AO60" s="1120" t="str">
        <f>IF(K60&lt;&gt;"","Q列に色付け","")</f>
        <v/>
      </c>
      <c r="AP60" s="1137" t="str">
        <f>IF(AND(AE60&lt;&gt;0,AE60&lt;&gt;""),IF(AF60="○","入力済","未入力"),"")</f>
        <v/>
      </c>
      <c r="AQ60" s="971" t="str">
        <f>IFERROR((VLOOKUP(N60, 【参考】数式用３!$BE$5:$BE$13,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【参考】数式用３!$BB$5:$BC$48, 2, FALSE), "")</f>
        <v/>
      </c>
      <c r="AV60" s="835" t="str">
        <f>IF(AND(P60&lt;&gt;"処遇改善加算Ⅲ",P60&lt;&gt;"処遇改善加算Ⅳ", P60&lt;&gt;"", AU60&lt;&gt;"対象外"), 1,"")</f>
        <v/>
      </c>
      <c r="AW60" s="835" t="str">
        <f>IFERROR("_"&amp;VLOOKUP(K60, 【参考】数式用３!$AG$2:$AH$48, 2, FALSE), "")</f>
        <v/>
      </c>
      <c r="AX60" s="1138" t="str">
        <f>IF(AND(P60="処遇改善加算Ⅰ", AL60=""), "未入力","入力済")</f>
        <v>入力済</v>
      </c>
      <c r="AY60" s="1120" t="str">
        <f>G60</f>
        <v/>
      </c>
      <c r="AZ60"/>
      <c r="BA60"/>
      <c r="BB60"/>
      <c r="BC60"/>
      <c r="BD60"/>
      <c r="BE60"/>
      <c r="BF60"/>
      <c r="BG60"/>
    </row>
    <row r="61" spans="1:59" ht="14.4" customHeight="1">
      <c r="A61" s="1153"/>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21"/>
      <c r="AP61" s="1137"/>
      <c r="AQ61" s="972"/>
      <c r="AR61" s="835"/>
      <c r="AS61" s="835"/>
      <c r="AT61" s="835"/>
      <c r="AU61" s="835"/>
      <c r="AV61" s="835"/>
      <c r="AW61" s="835"/>
      <c r="AX61" s="1138"/>
      <c r="AY61" s="1121"/>
      <c r="AZ61"/>
      <c r="BA61"/>
      <c r="BB61"/>
      <c r="BC61"/>
      <c r="BD61"/>
      <c r="BE61"/>
      <c r="BF61"/>
      <c r="BG61"/>
    </row>
    <row r="62" spans="1:59" ht="14.4" customHeight="1">
      <c r="A62" s="1154"/>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51"/>
      <c r="AN62" s="443"/>
      <c r="AO62" s="1121"/>
      <c r="AP62" s="1137"/>
      <c r="AQ62" s="972"/>
      <c r="AR62" s="835"/>
      <c r="AS62" s="835"/>
      <c r="AT62" s="835"/>
      <c r="AU62" s="835"/>
      <c r="AV62" s="835"/>
      <c r="AW62" s="835"/>
      <c r="AX62" s="1138"/>
      <c r="AY62" s="1121"/>
      <c r="AZ62"/>
      <c r="BA62"/>
      <c r="BB62"/>
      <c r="BC62"/>
      <c r="BD62"/>
      <c r="BE62"/>
      <c r="BF62"/>
      <c r="BG62"/>
    </row>
    <row r="63" spans="1:59" ht="30" customHeight="1" thickBot="1">
      <c r="A63" s="1155"/>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22"/>
      <c r="AP63" s="1137"/>
      <c r="AQ63" s="973"/>
      <c r="AR63" s="835"/>
      <c r="AS63" s="835"/>
      <c r="AT63" s="835"/>
      <c r="AU63" s="835"/>
      <c r="AV63" s="835"/>
      <c r="AW63" s="835"/>
      <c r="AX63" s="1138"/>
      <c r="AY63" s="1122"/>
      <c r="AZ63"/>
      <c r="BA63"/>
      <c r="BB63"/>
      <c r="BC63"/>
      <c r="BD63"/>
      <c r="BE63"/>
      <c r="BF63"/>
      <c r="BG63"/>
    </row>
    <row r="64" spans="1:59" ht="30" customHeight="1">
      <c r="A64" s="1152">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IFERROR(VLOOKUP(K64,【参考】数式用３!$A$2:$AD$48,MATCH(N64,【参考】数式用３!$C$4:$AD$4,0)+2,0),"")</f>
        <v/>
      </c>
      <c r="P64" s="1139"/>
      <c r="Q64" s="1142" t="str">
        <f>IFERROR(VLOOKUP(K64,【参考】数式用３!$A$2:$AC$48,MATCH(P64,【参考】数式用３!$C$4:$AC$4,0)+2,0),"")</f>
        <v/>
      </c>
      <c r="R64" s="1145" t="s">
        <v>261</v>
      </c>
      <c r="S64" s="1148"/>
      <c r="T64" s="1065" t="s">
        <v>349</v>
      </c>
      <c r="U64" s="1148"/>
      <c r="V64" s="1065" t="s">
        <v>350</v>
      </c>
      <c r="W64" s="1148"/>
      <c r="X64" s="1065" t="s">
        <v>349</v>
      </c>
      <c r="Y64" s="1148"/>
      <c r="Z64" s="1065" t="s">
        <v>351</v>
      </c>
      <c r="AA64" s="1065" t="s">
        <v>169</v>
      </c>
      <c r="AB64" s="1065" t="str">
        <f>IF(S64&gt;=1,(W64*12+Y64)-(S64*12+U64)+1,"")</f>
        <v/>
      </c>
      <c r="AC64" s="1068" t="s">
        <v>352</v>
      </c>
      <c r="AD64" s="1059" t="str">
        <f>IFERROR(ROUNDDOWN(ROUND(L64*Q64,0)*M64,0)*AB64,"")</f>
        <v/>
      </c>
      <c r="AE64" s="1062" t="str">
        <f>IFERROR(ROUNDDOWN(ROUNDDOWN(ROUND(L64*VLOOKUP(K64,【参考】数式用３!$A$2:$AC$48,MATCH("処遇改善加算Ⅳ",【参考】数式用３!$C$4:$O$4,0)+2,0),0)*M64,0)*AB64*0.5,0), "")</f>
        <v/>
      </c>
      <c r="AF64" s="1125"/>
      <c r="AG64" s="1059" t="str">
        <f>IF(AND(AQ64&lt;&gt;"対象外", P64&lt;&gt;""),ROUNDDOWN(ROUND(L64*VLOOKUP(K64,【参考】数式用３!$A$2:$K$48,MATCH("ベア加算あり",【参考】数式用３!$C$4:$K$4,0)+2,0),0)*M64,0)*AB64,"")</f>
        <v/>
      </c>
      <c r="AH64" s="1128"/>
      <c r="AI64" s="1125"/>
      <c r="AJ64" s="1125"/>
      <c r="AK64" s="1131"/>
      <c r="AL64" s="1134"/>
      <c r="AM64" s="442" t="str">
        <f>IF(Q64="","",IF(Q64&lt;O64,"！加算の要件上は問題ありませんが、令和６年度末の加算率と比較して、令和７年度の加算率が低くなっています。",""))</f>
        <v/>
      </c>
      <c r="AN64" s="443"/>
      <c r="AO64" s="1120" t="str">
        <f>IF(K64&lt;&gt;"","Q列に色付け","")</f>
        <v/>
      </c>
      <c r="AP64" s="1137" t="str">
        <f>IF(AND(AE64&lt;&gt;0,AE64&lt;&gt;""),IF(AF64="○","入力済","未入力"),"")</f>
        <v/>
      </c>
      <c r="AQ64" s="971" t="str">
        <f>IFERROR((VLOOKUP(N64, 【参考】数式用３!$BE$5:$BE$13,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【参考】数式用３!$BB$5:$BC$48, 2, FALSE), "")</f>
        <v/>
      </c>
      <c r="AV64" s="835" t="str">
        <f>IF(AND(P64&lt;&gt;"処遇改善加算Ⅲ",P64&lt;&gt;"処遇改善加算Ⅳ", P64&lt;&gt;"", AU64&lt;&gt;"対象外"), 1,"")</f>
        <v/>
      </c>
      <c r="AW64" s="835" t="str">
        <f>IFERROR("_"&amp;VLOOKUP(K64, 【参考】数式用３!$AG$2:$AH$48, 2, FALSE), "")</f>
        <v/>
      </c>
      <c r="AX64" s="1138" t="str">
        <f>IF(AND(P64="処遇改善加算Ⅰ", AL64=""), "未入力","入力済")</f>
        <v>入力済</v>
      </c>
      <c r="AY64" s="1120" t="str">
        <f>G64</f>
        <v/>
      </c>
      <c r="AZ64"/>
      <c r="BA64"/>
      <c r="BB64"/>
      <c r="BC64"/>
      <c r="BD64"/>
      <c r="BE64"/>
      <c r="BF64"/>
      <c r="BG64"/>
    </row>
    <row r="65" spans="1:59" ht="14.4" customHeight="1">
      <c r="A65" s="1153"/>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21"/>
      <c r="AP65" s="1137"/>
      <c r="AQ65" s="972"/>
      <c r="AR65" s="835"/>
      <c r="AS65" s="835"/>
      <c r="AT65" s="835"/>
      <c r="AU65" s="835"/>
      <c r="AV65" s="835"/>
      <c r="AW65" s="835"/>
      <c r="AX65" s="1138"/>
      <c r="AY65" s="1121"/>
      <c r="AZ65"/>
      <c r="BA65"/>
      <c r="BB65"/>
      <c r="BC65"/>
      <c r="BD65"/>
      <c r="BE65"/>
      <c r="BF65"/>
      <c r="BG65"/>
    </row>
    <row r="66" spans="1:59" ht="14.4" customHeight="1">
      <c r="A66" s="1154"/>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51"/>
      <c r="AN66" s="443"/>
      <c r="AO66" s="1121"/>
      <c r="AP66" s="1137"/>
      <c r="AQ66" s="972"/>
      <c r="AR66" s="835"/>
      <c r="AS66" s="835"/>
      <c r="AT66" s="835"/>
      <c r="AU66" s="835"/>
      <c r="AV66" s="835"/>
      <c r="AW66" s="835"/>
      <c r="AX66" s="1138"/>
      <c r="AY66" s="1121"/>
      <c r="AZ66"/>
      <c r="BA66"/>
      <c r="BB66"/>
      <c r="BC66"/>
      <c r="BD66"/>
      <c r="BE66"/>
      <c r="BF66"/>
      <c r="BG66"/>
    </row>
    <row r="67" spans="1:59" ht="30" customHeight="1" thickBot="1">
      <c r="A67" s="1155"/>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22"/>
      <c r="AP67" s="1137"/>
      <c r="AQ67" s="973"/>
      <c r="AR67" s="835"/>
      <c r="AS67" s="835"/>
      <c r="AT67" s="835"/>
      <c r="AU67" s="835"/>
      <c r="AV67" s="835"/>
      <c r="AW67" s="835"/>
      <c r="AX67" s="1138"/>
      <c r="AY67" s="1122"/>
      <c r="AZ67"/>
      <c r="BA67"/>
      <c r="BB67"/>
      <c r="BC67"/>
      <c r="BD67"/>
      <c r="BE67"/>
      <c r="BF67"/>
      <c r="BG67"/>
    </row>
    <row r="68" spans="1:59" ht="30" customHeight="1">
      <c r="A68" s="1152">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IFERROR(VLOOKUP(K68,【参考】数式用３!$A$2:$AD$48,MATCH(N68,【参考】数式用３!$C$4:$AD$4,0)+2,0),"")</f>
        <v/>
      </c>
      <c r="P68" s="1139"/>
      <c r="Q68" s="1142" t="str">
        <f>IFERROR(VLOOKUP(K68,【参考】数式用３!$A$2:$AC$48,MATCH(P68,【参考】数式用３!$C$4:$AC$4,0)+2,0),"")</f>
        <v/>
      </c>
      <c r="R68" s="1145" t="s">
        <v>261</v>
      </c>
      <c r="S68" s="1148"/>
      <c r="T68" s="1065" t="s">
        <v>349</v>
      </c>
      <c r="U68" s="1148"/>
      <c r="V68" s="1065" t="s">
        <v>350</v>
      </c>
      <c r="W68" s="1148"/>
      <c r="X68" s="1065" t="s">
        <v>349</v>
      </c>
      <c r="Y68" s="1148"/>
      <c r="Z68" s="1065" t="s">
        <v>351</v>
      </c>
      <c r="AA68" s="1065" t="s">
        <v>169</v>
      </c>
      <c r="AB68" s="1065" t="str">
        <f>IF(S68&gt;=1,(W68*12+Y68)-(S68*12+U68)+1,"")</f>
        <v/>
      </c>
      <c r="AC68" s="1068" t="s">
        <v>352</v>
      </c>
      <c r="AD68" s="1059" t="str">
        <f>IFERROR(ROUNDDOWN(ROUND(L68*Q68,0)*M68,0)*AB68,"")</f>
        <v/>
      </c>
      <c r="AE68" s="1062" t="str">
        <f>IFERROR(ROUNDDOWN(ROUNDDOWN(ROUND(L68*VLOOKUP(K68,【参考】数式用３!$A$2:$AC$48,MATCH("処遇改善加算Ⅳ",【参考】数式用３!$C$4:$O$4,0)+2,0),0)*M68,0)*AB68*0.5,0), "")</f>
        <v/>
      </c>
      <c r="AF68" s="1125"/>
      <c r="AG68" s="1059" t="str">
        <f>IF(AND(AQ68&lt;&gt;"対象外", P68&lt;&gt;""),ROUNDDOWN(ROUND(L68*VLOOKUP(K68,【参考】数式用３!$A$2:$K$48,MATCH("ベア加算あり",【参考】数式用３!$C$4:$K$4,0)+2,0),0)*M68,0)*AB68,"")</f>
        <v/>
      </c>
      <c r="AH68" s="1128"/>
      <c r="AI68" s="1125"/>
      <c r="AJ68" s="1125"/>
      <c r="AK68" s="1131"/>
      <c r="AL68" s="1134"/>
      <c r="AM68" s="442" t="str">
        <f>IF(Q68="","",IF(Q68&lt;O68,"！加算の要件上は問題ありませんが、令和６年度末の加算率と比較して、令和７年度の加算率が低くなっています。",""))</f>
        <v/>
      </c>
      <c r="AN68" s="443"/>
      <c r="AO68" s="1120" t="str">
        <f>IF(K68&lt;&gt;"","Q列に色付け","")</f>
        <v/>
      </c>
      <c r="AP68" s="1137" t="str">
        <f>IF(AND(AE68&lt;&gt;0,AE68&lt;&gt;""),IF(AF68="○","入力済","未入力"),"")</f>
        <v/>
      </c>
      <c r="AQ68" s="971" t="str">
        <f>IFERROR((VLOOKUP(N68, 【参考】数式用３!$BE$5:$BE$13,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【参考】数式用３!$BB$5:$BC$48, 2, FALSE), "")</f>
        <v/>
      </c>
      <c r="AV68" s="835" t="str">
        <f>IF(AND(P68&lt;&gt;"処遇改善加算Ⅲ",P68&lt;&gt;"処遇改善加算Ⅳ", P68&lt;&gt;"", AU68&lt;&gt;"対象外"), 1,"")</f>
        <v/>
      </c>
      <c r="AW68" s="835" t="str">
        <f>IFERROR("_"&amp;VLOOKUP(K68, 【参考】数式用３!$AG$2:$AH$48, 2, FALSE), "")</f>
        <v/>
      </c>
      <c r="AX68" s="1138" t="str">
        <f>IF(AND(P68="処遇改善加算Ⅰ", AL68=""), "未入力","入力済")</f>
        <v>入力済</v>
      </c>
      <c r="AY68" s="1120" t="str">
        <f>G68</f>
        <v/>
      </c>
      <c r="AZ68"/>
      <c r="BA68"/>
      <c r="BB68"/>
      <c r="BC68"/>
      <c r="BD68"/>
      <c r="BE68"/>
      <c r="BF68"/>
      <c r="BG68"/>
    </row>
    <row r="69" spans="1:59" ht="14.4" customHeight="1">
      <c r="A69" s="1153"/>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21"/>
      <c r="AP69" s="1137"/>
      <c r="AQ69" s="972"/>
      <c r="AR69" s="835"/>
      <c r="AS69" s="835"/>
      <c r="AT69" s="835"/>
      <c r="AU69" s="835"/>
      <c r="AV69" s="835"/>
      <c r="AW69" s="835"/>
      <c r="AX69" s="1138"/>
      <c r="AY69" s="1121"/>
      <c r="AZ69"/>
      <c r="BA69"/>
      <c r="BB69"/>
      <c r="BC69"/>
      <c r="BD69"/>
      <c r="BE69"/>
      <c r="BF69"/>
      <c r="BG69"/>
    </row>
    <row r="70" spans="1:59" ht="14.4" customHeight="1">
      <c r="A70" s="1154"/>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51"/>
      <c r="AN70" s="443"/>
      <c r="AO70" s="1121"/>
      <c r="AP70" s="1137"/>
      <c r="AQ70" s="972"/>
      <c r="AR70" s="835"/>
      <c r="AS70" s="835"/>
      <c r="AT70" s="835"/>
      <c r="AU70" s="835"/>
      <c r="AV70" s="835"/>
      <c r="AW70" s="835"/>
      <c r="AX70" s="1138"/>
      <c r="AY70" s="1121"/>
      <c r="AZ70"/>
      <c r="BA70"/>
      <c r="BB70"/>
      <c r="BC70"/>
      <c r="BD70"/>
      <c r="BE70"/>
      <c r="BF70"/>
      <c r="BG70"/>
    </row>
    <row r="71" spans="1:59" ht="30" customHeight="1" thickBot="1">
      <c r="A71" s="1155"/>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22"/>
      <c r="AP71" s="1137"/>
      <c r="AQ71" s="973"/>
      <c r="AR71" s="835"/>
      <c r="AS71" s="835"/>
      <c r="AT71" s="835"/>
      <c r="AU71" s="835"/>
      <c r="AV71" s="835"/>
      <c r="AW71" s="835"/>
      <c r="AX71" s="1138"/>
      <c r="AY71" s="1122"/>
      <c r="AZ71"/>
      <c r="BA71"/>
      <c r="BB71"/>
      <c r="BC71"/>
      <c r="BD71"/>
      <c r="BE71"/>
      <c r="BF71"/>
      <c r="BG71"/>
    </row>
    <row r="72" spans="1:59" ht="30" customHeight="1">
      <c r="A72" s="1152">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IFERROR(VLOOKUP(K72,【参考】数式用３!$A$2:$AD$48,MATCH(N72,【参考】数式用３!$C$4:$AD$4,0)+2,0),"")</f>
        <v/>
      </c>
      <c r="P72" s="1139"/>
      <c r="Q72" s="1142" t="str">
        <f>IFERROR(VLOOKUP(K72,【参考】数式用３!$A$2:$AC$48,MATCH(P72,【参考】数式用３!$C$4:$AC$4,0)+2,0),"")</f>
        <v/>
      </c>
      <c r="R72" s="1145" t="s">
        <v>261</v>
      </c>
      <c r="S72" s="1148"/>
      <c r="T72" s="1065" t="s">
        <v>349</v>
      </c>
      <c r="U72" s="1148"/>
      <c r="V72" s="1065" t="s">
        <v>350</v>
      </c>
      <c r="W72" s="1148"/>
      <c r="X72" s="1065" t="s">
        <v>349</v>
      </c>
      <c r="Y72" s="1148"/>
      <c r="Z72" s="1065" t="s">
        <v>351</v>
      </c>
      <c r="AA72" s="1065" t="s">
        <v>169</v>
      </c>
      <c r="AB72" s="1065" t="str">
        <f>IF(S72&gt;=1,(W72*12+Y72)-(S72*12+U72)+1,"")</f>
        <v/>
      </c>
      <c r="AC72" s="1068" t="s">
        <v>352</v>
      </c>
      <c r="AD72" s="1059" t="str">
        <f>IFERROR(ROUNDDOWN(ROUND(L72*Q72,0)*M72,0)*AB72,"")</f>
        <v/>
      </c>
      <c r="AE72" s="1062" t="str">
        <f>IFERROR(ROUNDDOWN(ROUNDDOWN(ROUND(L72*VLOOKUP(K72,【参考】数式用３!$A$2:$AC$48,MATCH("処遇改善加算Ⅳ",【参考】数式用３!$C$4:$O$4,0)+2,0),0)*M72,0)*AB72*0.5,0), "")</f>
        <v/>
      </c>
      <c r="AF72" s="1125"/>
      <c r="AG72" s="1059" t="str">
        <f>IF(AND(AQ72&lt;&gt;"対象外", P72&lt;&gt;""),ROUNDDOWN(ROUND(L72*VLOOKUP(K72,【参考】数式用３!$A$2:$K$48,MATCH("ベア加算あり",【参考】数式用３!$C$4:$K$4,0)+2,0),0)*M72,0)*AB72,"")</f>
        <v/>
      </c>
      <c r="AH72" s="1128"/>
      <c r="AI72" s="1125"/>
      <c r="AJ72" s="1125"/>
      <c r="AK72" s="1131"/>
      <c r="AL72" s="1134"/>
      <c r="AM72" s="442" t="str">
        <f>IF(Q72="","",IF(Q72&lt;O72,"！加算の要件上は問題ありませんが、令和６年度末の加算率と比較して、令和７年度の加算率が低くなっています。",""))</f>
        <v/>
      </c>
      <c r="AN72" s="443"/>
      <c r="AO72" s="1120" t="str">
        <f>IF(K72&lt;&gt;"","Q列に色付け","")</f>
        <v/>
      </c>
      <c r="AP72" s="1137" t="str">
        <f>IF(AND(AE72&lt;&gt;0,AE72&lt;&gt;""),IF(AF72="○","入力済","未入力"),"")</f>
        <v/>
      </c>
      <c r="AQ72" s="971" t="str">
        <f>IFERROR((VLOOKUP(N72, 【参考】数式用３!$BE$5:$BE$13,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【参考】数式用３!$BB$5:$BC$48, 2, FALSE), "")</f>
        <v/>
      </c>
      <c r="AV72" s="835" t="str">
        <f>IF(AND(P72&lt;&gt;"処遇改善加算Ⅲ",P72&lt;&gt;"処遇改善加算Ⅳ", P72&lt;&gt;"", AU72&lt;&gt;"対象外"), 1,"")</f>
        <v/>
      </c>
      <c r="AW72" s="835" t="str">
        <f>IFERROR("_"&amp;VLOOKUP(K72, 【参考】数式用３!$AG$2:$AH$48, 2, FALSE), "")</f>
        <v/>
      </c>
      <c r="AX72" s="1138" t="str">
        <f>IF(AND(P72="処遇改善加算Ⅰ", AL72=""), "未入力","入力済")</f>
        <v>入力済</v>
      </c>
      <c r="AY72" s="1120" t="str">
        <f>G72</f>
        <v/>
      </c>
      <c r="AZ72"/>
      <c r="BA72"/>
      <c r="BB72"/>
      <c r="BC72"/>
      <c r="BD72"/>
      <c r="BE72"/>
      <c r="BF72"/>
      <c r="BG72"/>
    </row>
    <row r="73" spans="1:59" ht="14.4" customHeight="1">
      <c r="A73" s="1153"/>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21"/>
      <c r="AP73" s="1137"/>
      <c r="AQ73" s="972"/>
      <c r="AR73" s="835"/>
      <c r="AS73" s="835"/>
      <c r="AT73" s="835"/>
      <c r="AU73" s="835"/>
      <c r="AV73" s="835"/>
      <c r="AW73" s="835"/>
      <c r="AX73" s="1138"/>
      <c r="AY73" s="1121"/>
      <c r="AZ73"/>
      <c r="BA73"/>
      <c r="BB73"/>
      <c r="BC73"/>
      <c r="BD73"/>
      <c r="BE73"/>
      <c r="BF73"/>
      <c r="BG73"/>
    </row>
    <row r="74" spans="1:59" ht="14.4" customHeight="1">
      <c r="A74" s="1154"/>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51"/>
      <c r="AN74" s="443"/>
      <c r="AO74" s="1121"/>
      <c r="AP74" s="1137"/>
      <c r="AQ74" s="972"/>
      <c r="AR74" s="835"/>
      <c r="AS74" s="835"/>
      <c r="AT74" s="835"/>
      <c r="AU74" s="835"/>
      <c r="AV74" s="835"/>
      <c r="AW74" s="835"/>
      <c r="AX74" s="1138"/>
      <c r="AY74" s="1121"/>
      <c r="AZ74"/>
      <c r="BA74"/>
      <c r="BB74"/>
      <c r="BC74"/>
      <c r="BD74"/>
      <c r="BE74"/>
      <c r="BF74"/>
      <c r="BG74"/>
    </row>
    <row r="75" spans="1:59" ht="30" customHeight="1" thickBot="1">
      <c r="A75" s="1155"/>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22"/>
      <c r="AP75" s="1137"/>
      <c r="AQ75" s="973"/>
      <c r="AR75" s="835"/>
      <c r="AS75" s="835"/>
      <c r="AT75" s="835"/>
      <c r="AU75" s="835"/>
      <c r="AV75" s="835"/>
      <c r="AW75" s="835"/>
      <c r="AX75" s="1138"/>
      <c r="AY75" s="1122"/>
      <c r="AZ75"/>
      <c r="BA75"/>
      <c r="BB75"/>
      <c r="BC75"/>
      <c r="BD75"/>
      <c r="BE75"/>
      <c r="BF75"/>
      <c r="BG75"/>
    </row>
    <row r="76" spans="1:59" ht="30" customHeight="1">
      <c r="A76" s="1152">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IFERROR(VLOOKUP(K76,【参考】数式用３!$A$2:$AD$48,MATCH(N76,【参考】数式用３!$C$4:$AD$4,0)+2,0),"")</f>
        <v/>
      </c>
      <c r="P76" s="1139"/>
      <c r="Q76" s="1142" t="str">
        <f>IFERROR(VLOOKUP(K76,【参考】数式用３!$A$2:$AC$48,MATCH(P76,【参考】数式用３!$C$4:$AC$4,0)+2,0),"")</f>
        <v/>
      </c>
      <c r="R76" s="1145" t="s">
        <v>261</v>
      </c>
      <c r="S76" s="1148"/>
      <c r="T76" s="1065" t="s">
        <v>349</v>
      </c>
      <c r="U76" s="1148"/>
      <c r="V76" s="1065" t="s">
        <v>350</v>
      </c>
      <c r="W76" s="1148"/>
      <c r="X76" s="1065" t="s">
        <v>349</v>
      </c>
      <c r="Y76" s="1148"/>
      <c r="Z76" s="1065" t="s">
        <v>351</v>
      </c>
      <c r="AA76" s="1065" t="s">
        <v>169</v>
      </c>
      <c r="AB76" s="1065" t="str">
        <f>IF(S76&gt;=1,(W76*12+Y76)-(S76*12+U76)+1,"")</f>
        <v/>
      </c>
      <c r="AC76" s="1068" t="s">
        <v>352</v>
      </c>
      <c r="AD76" s="1059" t="str">
        <f>IFERROR(ROUNDDOWN(ROUND(L76*Q76,0)*M76,0)*AB76,"")</f>
        <v/>
      </c>
      <c r="AE76" s="1062" t="str">
        <f>IFERROR(ROUNDDOWN(ROUNDDOWN(ROUND(L76*VLOOKUP(K76,【参考】数式用３!$A$2:$AC$48,MATCH("処遇改善加算Ⅳ",【参考】数式用３!$C$4:$O$4,0)+2,0),0)*M76,0)*AB76*0.5,0), "")</f>
        <v/>
      </c>
      <c r="AF76" s="1125"/>
      <c r="AG76" s="1059" t="str">
        <f>IF(AND(AQ76&lt;&gt;"対象外", P76&lt;&gt;""),ROUNDDOWN(ROUND(L76*VLOOKUP(K76,【参考】数式用３!$A$2:$K$48,MATCH("ベア加算あり",【参考】数式用３!$C$4:$K$4,0)+2,0),0)*M76,0)*AB76,"")</f>
        <v/>
      </c>
      <c r="AH76" s="1128"/>
      <c r="AI76" s="1125"/>
      <c r="AJ76" s="1125"/>
      <c r="AK76" s="1131"/>
      <c r="AL76" s="1134"/>
      <c r="AM76" s="442" t="str">
        <f>IF(Q76="","",IF(Q76&lt;O76,"！加算の要件上は問題ありませんが、令和６年度末の加算率と比較して、令和７年度の加算率が低くなっています。",""))</f>
        <v/>
      </c>
      <c r="AN76" s="443"/>
      <c r="AO76" s="1120" t="str">
        <f>IF(K76&lt;&gt;"","Q列に色付け","")</f>
        <v/>
      </c>
      <c r="AP76" s="1137" t="str">
        <f>IF(AND(AE76&lt;&gt;0,AE76&lt;&gt;""),IF(AF76="○","入力済","未入力"),"")</f>
        <v/>
      </c>
      <c r="AQ76" s="971" t="str">
        <f>IFERROR((VLOOKUP(N76, 【参考】数式用３!$BE$5:$BE$13,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【参考】数式用３!$BB$5:$BC$48, 2, FALSE), "")</f>
        <v/>
      </c>
      <c r="AV76" s="835" t="str">
        <f>IF(AND(P76&lt;&gt;"処遇改善加算Ⅲ",P76&lt;&gt;"処遇改善加算Ⅳ", P76&lt;&gt;"", AU76&lt;&gt;"対象外"), 1,"")</f>
        <v/>
      </c>
      <c r="AW76" s="835" t="str">
        <f>IFERROR("_"&amp;VLOOKUP(K76, 【参考】数式用３!$AG$2:$AH$48, 2, FALSE), "")</f>
        <v/>
      </c>
      <c r="AX76" s="1138" t="str">
        <f>IF(AND(P76="処遇改善加算Ⅰ", AL76=""), "未入力","入力済")</f>
        <v>入力済</v>
      </c>
      <c r="AY76" s="1120" t="str">
        <f>G76</f>
        <v/>
      </c>
      <c r="AZ76"/>
      <c r="BA76"/>
      <c r="BB76"/>
      <c r="BC76"/>
      <c r="BD76"/>
      <c r="BE76"/>
      <c r="BF76"/>
      <c r="BG76"/>
    </row>
    <row r="77" spans="1:59" ht="14.4" customHeight="1">
      <c r="A77" s="1153"/>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21"/>
      <c r="AP77" s="1137"/>
      <c r="AQ77" s="972"/>
      <c r="AR77" s="835"/>
      <c r="AS77" s="835"/>
      <c r="AT77" s="835"/>
      <c r="AU77" s="835"/>
      <c r="AV77" s="835"/>
      <c r="AW77" s="835"/>
      <c r="AX77" s="1138"/>
      <c r="AY77" s="1121"/>
      <c r="AZ77"/>
      <c r="BA77"/>
      <c r="BB77"/>
      <c r="BC77"/>
      <c r="BD77"/>
      <c r="BE77"/>
      <c r="BF77"/>
      <c r="BG77"/>
    </row>
    <row r="78" spans="1:59" ht="14.4" customHeight="1">
      <c r="A78" s="1154"/>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51"/>
      <c r="AN78" s="443"/>
      <c r="AO78" s="1121"/>
      <c r="AP78" s="1137"/>
      <c r="AQ78" s="972"/>
      <c r="AR78" s="835"/>
      <c r="AS78" s="835"/>
      <c r="AT78" s="835"/>
      <c r="AU78" s="835"/>
      <c r="AV78" s="835"/>
      <c r="AW78" s="835"/>
      <c r="AX78" s="1138"/>
      <c r="AY78" s="1121"/>
      <c r="AZ78"/>
      <c r="BA78"/>
      <c r="BB78"/>
      <c r="BC78"/>
      <c r="BD78"/>
      <c r="BE78"/>
      <c r="BF78"/>
      <c r="BG78"/>
    </row>
    <row r="79" spans="1:59" ht="30" customHeight="1" thickBot="1">
      <c r="A79" s="1155"/>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22"/>
      <c r="AP79" s="1137"/>
      <c r="AQ79" s="973"/>
      <c r="AR79" s="835"/>
      <c r="AS79" s="835"/>
      <c r="AT79" s="835"/>
      <c r="AU79" s="835"/>
      <c r="AV79" s="835"/>
      <c r="AW79" s="835"/>
      <c r="AX79" s="1138"/>
      <c r="AY79" s="1122"/>
      <c r="AZ79"/>
      <c r="BA79"/>
      <c r="BB79"/>
      <c r="BC79"/>
      <c r="BD79"/>
      <c r="BE79"/>
      <c r="BF79"/>
      <c r="BG79"/>
    </row>
    <row r="80" spans="1:59" ht="30" customHeight="1">
      <c r="A80" s="1152">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IFERROR(VLOOKUP(K80,【参考】数式用３!$A$2:$AD$48,MATCH(N80,【参考】数式用３!$C$4:$AD$4,0)+2,0),"")</f>
        <v/>
      </c>
      <c r="P80" s="1139"/>
      <c r="Q80" s="1142" t="str">
        <f>IFERROR(VLOOKUP(K80,【参考】数式用３!$A$2:$AC$48,MATCH(P80,【参考】数式用３!$C$4:$AC$4,0)+2,0),"")</f>
        <v/>
      </c>
      <c r="R80" s="1145" t="s">
        <v>261</v>
      </c>
      <c r="S80" s="1148"/>
      <c r="T80" s="1065" t="s">
        <v>349</v>
      </c>
      <c r="U80" s="1148"/>
      <c r="V80" s="1065" t="s">
        <v>350</v>
      </c>
      <c r="W80" s="1148"/>
      <c r="X80" s="1065" t="s">
        <v>349</v>
      </c>
      <c r="Y80" s="1148"/>
      <c r="Z80" s="1065" t="s">
        <v>351</v>
      </c>
      <c r="AA80" s="1065" t="s">
        <v>169</v>
      </c>
      <c r="AB80" s="1065" t="str">
        <f>IF(S80&gt;=1,(W80*12+Y80)-(S80*12+U80)+1,"")</f>
        <v/>
      </c>
      <c r="AC80" s="1068" t="s">
        <v>352</v>
      </c>
      <c r="AD80" s="1059" t="str">
        <f>IFERROR(ROUNDDOWN(ROUND(L80*Q80,0)*M80,0)*AB80,"")</f>
        <v/>
      </c>
      <c r="AE80" s="1062" t="str">
        <f>IFERROR(ROUNDDOWN(ROUNDDOWN(ROUND(L80*VLOOKUP(K80,【参考】数式用３!$A$2:$AC$48,MATCH("処遇改善加算Ⅳ",【参考】数式用３!$C$4:$O$4,0)+2,0),0)*M80,0)*AB80*0.5,0), "")</f>
        <v/>
      </c>
      <c r="AF80" s="1125"/>
      <c r="AG80" s="1059" t="str">
        <f>IF(AND(AQ80&lt;&gt;"対象外", P80&lt;&gt;""),ROUNDDOWN(ROUND(L80*VLOOKUP(K80,【参考】数式用３!$A$2:$K$48,MATCH("ベア加算あり",【参考】数式用３!$C$4:$K$4,0)+2,0),0)*M80,0)*AB80,"")</f>
        <v/>
      </c>
      <c r="AH80" s="1128"/>
      <c r="AI80" s="1125"/>
      <c r="AJ80" s="1125"/>
      <c r="AK80" s="1131"/>
      <c r="AL80" s="1134"/>
      <c r="AM80" s="442" t="str">
        <f>IF(Q80="","",IF(Q80&lt;O80,"！加算の要件上は問題ありませんが、令和６年度末の加算率と比較して、令和７年度の加算率が低くなっています。",""))</f>
        <v/>
      </c>
      <c r="AN80" s="443"/>
      <c r="AO80" s="1120" t="str">
        <f>IF(K80&lt;&gt;"","Q列に色付け","")</f>
        <v/>
      </c>
      <c r="AP80" s="1137" t="str">
        <f>IF(AND(AE80&lt;&gt;0,AE80&lt;&gt;""),IF(AF80="○","入力済","未入力"),"")</f>
        <v/>
      </c>
      <c r="AQ80" s="971" t="str">
        <f>IFERROR((VLOOKUP(N80, 【参考】数式用３!$BE$5:$BE$13,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【参考】数式用３!$BB$5:$BC$48, 2, FALSE), "")</f>
        <v/>
      </c>
      <c r="AV80" s="835" t="str">
        <f>IF(AND(P80&lt;&gt;"処遇改善加算Ⅲ",P80&lt;&gt;"処遇改善加算Ⅳ", P80&lt;&gt;"", AU80&lt;&gt;"対象外"), 1,"")</f>
        <v/>
      </c>
      <c r="AW80" s="835" t="str">
        <f>IFERROR("_"&amp;VLOOKUP(K80, 【参考】数式用３!$AG$2:$AH$48, 2, FALSE), "")</f>
        <v/>
      </c>
      <c r="AX80" s="1138" t="str">
        <f>IF(AND(P80="処遇改善加算Ⅰ", AL80=""), "未入力","入力済")</f>
        <v>入力済</v>
      </c>
      <c r="AY80" s="1120" t="str">
        <f>G80</f>
        <v/>
      </c>
      <c r="AZ80"/>
      <c r="BA80"/>
      <c r="BB80"/>
      <c r="BC80"/>
      <c r="BD80"/>
      <c r="BE80"/>
      <c r="BF80"/>
      <c r="BG80"/>
    </row>
    <row r="81" spans="1:59" ht="14.4" customHeight="1">
      <c r="A81" s="1153"/>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21"/>
      <c r="AP81" s="1137"/>
      <c r="AQ81" s="972"/>
      <c r="AR81" s="835"/>
      <c r="AS81" s="835"/>
      <c r="AT81" s="835"/>
      <c r="AU81" s="835"/>
      <c r="AV81" s="835"/>
      <c r="AW81" s="835"/>
      <c r="AX81" s="1138"/>
      <c r="AY81" s="1121"/>
      <c r="AZ81"/>
      <c r="BA81"/>
      <c r="BB81"/>
      <c r="BC81"/>
      <c r="BD81"/>
      <c r="BE81"/>
      <c r="BF81"/>
      <c r="BG81"/>
    </row>
    <row r="82" spans="1:59" ht="14.4" customHeight="1">
      <c r="A82" s="1154"/>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51"/>
      <c r="AN82" s="443"/>
      <c r="AO82" s="1121"/>
      <c r="AP82" s="1137"/>
      <c r="AQ82" s="972"/>
      <c r="AR82" s="835"/>
      <c r="AS82" s="835"/>
      <c r="AT82" s="835"/>
      <c r="AU82" s="835"/>
      <c r="AV82" s="835"/>
      <c r="AW82" s="835"/>
      <c r="AX82" s="1138"/>
      <c r="AY82" s="1121"/>
      <c r="AZ82"/>
      <c r="BA82"/>
      <c r="BB82"/>
      <c r="BC82"/>
      <c r="BD82"/>
      <c r="BE82"/>
      <c r="BF82"/>
      <c r="BG82"/>
    </row>
    <row r="83" spans="1:59" ht="30" customHeight="1" thickBot="1">
      <c r="A83" s="1155"/>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22"/>
      <c r="AP83" s="1137"/>
      <c r="AQ83" s="973"/>
      <c r="AR83" s="835"/>
      <c r="AS83" s="835"/>
      <c r="AT83" s="835"/>
      <c r="AU83" s="835"/>
      <c r="AV83" s="835"/>
      <c r="AW83" s="835"/>
      <c r="AX83" s="1138"/>
      <c r="AY83" s="1122"/>
      <c r="AZ83"/>
      <c r="BA83"/>
      <c r="BB83"/>
      <c r="BC83"/>
      <c r="BD83"/>
      <c r="BE83"/>
      <c r="BF83"/>
      <c r="BG83"/>
    </row>
    <row r="84" spans="1:59" ht="30" customHeight="1">
      <c r="A84" s="1152">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IFERROR(VLOOKUP(K84,【参考】数式用３!$A$2:$AD$48,MATCH(N84,【参考】数式用３!$C$4:$AD$4,0)+2,0),"")</f>
        <v/>
      </c>
      <c r="P84" s="1139"/>
      <c r="Q84" s="1142" t="str">
        <f>IFERROR(VLOOKUP(K84,【参考】数式用３!$A$2:$AC$48,MATCH(P84,【参考】数式用３!$C$4:$AC$4,0)+2,0),"")</f>
        <v/>
      </c>
      <c r="R84" s="1145" t="s">
        <v>261</v>
      </c>
      <c r="S84" s="1148"/>
      <c r="T84" s="1065" t="s">
        <v>349</v>
      </c>
      <c r="U84" s="1148"/>
      <c r="V84" s="1065" t="s">
        <v>350</v>
      </c>
      <c r="W84" s="1148"/>
      <c r="X84" s="1065" t="s">
        <v>349</v>
      </c>
      <c r="Y84" s="1148"/>
      <c r="Z84" s="1065" t="s">
        <v>351</v>
      </c>
      <c r="AA84" s="1065" t="s">
        <v>169</v>
      </c>
      <c r="AB84" s="1065" t="str">
        <f>IF(S84&gt;=1,(W84*12+Y84)-(S84*12+U84)+1,"")</f>
        <v/>
      </c>
      <c r="AC84" s="1068" t="s">
        <v>352</v>
      </c>
      <c r="AD84" s="1059" t="str">
        <f>IFERROR(ROUNDDOWN(ROUND(L84*Q84,0)*M84,0)*AB84,"")</f>
        <v/>
      </c>
      <c r="AE84" s="1062" t="str">
        <f>IFERROR(ROUNDDOWN(ROUNDDOWN(ROUND(L84*VLOOKUP(K84,【参考】数式用３!$A$2:$AC$48,MATCH("処遇改善加算Ⅳ",【参考】数式用３!$C$4:$O$4,0)+2,0),0)*M84,0)*AB84*0.5,0), "")</f>
        <v/>
      </c>
      <c r="AF84" s="1125"/>
      <c r="AG84" s="1059" t="str">
        <f>IF(AND(AQ84&lt;&gt;"対象外", P84&lt;&gt;""),ROUNDDOWN(ROUND(L84*VLOOKUP(K84,【参考】数式用３!$A$2:$K$48,MATCH("ベア加算あり",【参考】数式用３!$C$4:$K$4,0)+2,0),0)*M84,0)*AB84,"")</f>
        <v/>
      </c>
      <c r="AH84" s="1128"/>
      <c r="AI84" s="1125"/>
      <c r="AJ84" s="1125"/>
      <c r="AK84" s="1131"/>
      <c r="AL84" s="1134"/>
      <c r="AM84" s="442" t="str">
        <f>IF(Q84="","",IF(Q84&lt;O84,"！加算の要件上は問題ありませんが、令和６年度末の加算率と比較して、令和７年度の加算率が低くなっています。",""))</f>
        <v/>
      </c>
      <c r="AN84" s="443"/>
      <c r="AO84" s="1120" t="str">
        <f>IF(K84&lt;&gt;"","Q列に色付け","")</f>
        <v/>
      </c>
      <c r="AP84" s="1137" t="str">
        <f>IF(AND(AE84&lt;&gt;0,AE84&lt;&gt;""),IF(AF84="○","入力済","未入力"),"")</f>
        <v/>
      </c>
      <c r="AQ84" s="971" t="str">
        <f>IFERROR((VLOOKUP(N84, 【参考】数式用３!$BE$5:$BE$13,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【参考】数式用３!$BB$5:$BC$48, 2, FALSE), "")</f>
        <v/>
      </c>
      <c r="AV84" s="835" t="str">
        <f>IF(AND(P84&lt;&gt;"処遇改善加算Ⅲ",P84&lt;&gt;"処遇改善加算Ⅳ", P84&lt;&gt;"", AU84&lt;&gt;"対象外"), 1,"")</f>
        <v/>
      </c>
      <c r="AW84" s="835" t="str">
        <f>IFERROR("_"&amp;VLOOKUP(K84, 【参考】数式用３!$AG$2:$AH$48, 2, FALSE), "")</f>
        <v/>
      </c>
      <c r="AX84" s="1138" t="str">
        <f>IF(AND(P84="処遇改善加算Ⅰ", AL84=""), "未入力","入力済")</f>
        <v>入力済</v>
      </c>
      <c r="AY84" s="1120" t="str">
        <f>G84</f>
        <v/>
      </c>
      <c r="AZ84"/>
      <c r="BA84"/>
      <c r="BB84"/>
      <c r="BC84"/>
      <c r="BD84"/>
      <c r="BE84"/>
      <c r="BF84"/>
      <c r="BG84"/>
    </row>
    <row r="85" spans="1:59" ht="14.4" customHeight="1">
      <c r="A85" s="1153"/>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21"/>
      <c r="AP85" s="1137"/>
      <c r="AQ85" s="972"/>
      <c r="AR85" s="835"/>
      <c r="AS85" s="835"/>
      <c r="AT85" s="835"/>
      <c r="AU85" s="835"/>
      <c r="AV85" s="835"/>
      <c r="AW85" s="835"/>
      <c r="AX85" s="1138"/>
      <c r="AY85" s="1121"/>
      <c r="AZ85"/>
      <c r="BA85"/>
      <c r="BB85"/>
      <c r="BC85"/>
      <c r="BD85"/>
      <c r="BE85"/>
      <c r="BF85"/>
      <c r="BG85"/>
    </row>
    <row r="86" spans="1:59" ht="14.4" customHeight="1">
      <c r="A86" s="1154"/>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51"/>
      <c r="AN86" s="443"/>
      <c r="AO86" s="1121"/>
      <c r="AP86" s="1137"/>
      <c r="AQ86" s="972"/>
      <c r="AR86" s="835"/>
      <c r="AS86" s="835"/>
      <c r="AT86" s="835"/>
      <c r="AU86" s="835"/>
      <c r="AV86" s="835"/>
      <c r="AW86" s="835"/>
      <c r="AX86" s="1138"/>
      <c r="AY86" s="1121"/>
      <c r="AZ86"/>
      <c r="BA86"/>
      <c r="BB86"/>
      <c r="BC86"/>
      <c r="BD86"/>
      <c r="BE86"/>
      <c r="BF86"/>
      <c r="BG86"/>
    </row>
    <row r="87" spans="1:59" ht="30" customHeight="1" thickBot="1">
      <c r="A87" s="1155"/>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22"/>
      <c r="AP87" s="1137"/>
      <c r="AQ87" s="973"/>
      <c r="AR87" s="835"/>
      <c r="AS87" s="835"/>
      <c r="AT87" s="835"/>
      <c r="AU87" s="835"/>
      <c r="AV87" s="835"/>
      <c r="AW87" s="835"/>
      <c r="AX87" s="1138"/>
      <c r="AY87" s="1122"/>
      <c r="AZ87"/>
      <c r="BA87"/>
      <c r="BB87"/>
      <c r="BC87"/>
      <c r="BD87"/>
      <c r="BE87"/>
      <c r="BF87"/>
      <c r="BG87"/>
    </row>
    <row r="88" spans="1:59" ht="30" customHeight="1">
      <c r="A88" s="1152">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IFERROR(VLOOKUP(K88,【参考】数式用３!$A$2:$AD$48,MATCH(N88,【参考】数式用３!$C$4:$AD$4,0)+2,0),"")</f>
        <v/>
      </c>
      <c r="P88" s="1139"/>
      <c r="Q88" s="1142" t="str">
        <f>IFERROR(VLOOKUP(K88,【参考】数式用３!$A$2:$AC$48,MATCH(P88,【参考】数式用３!$C$4:$AC$4,0)+2,0),"")</f>
        <v/>
      </c>
      <c r="R88" s="1145" t="s">
        <v>261</v>
      </c>
      <c r="S88" s="1148"/>
      <c r="T88" s="1065" t="s">
        <v>349</v>
      </c>
      <c r="U88" s="1148"/>
      <c r="V88" s="1065" t="s">
        <v>350</v>
      </c>
      <c r="W88" s="1148"/>
      <c r="X88" s="1065" t="s">
        <v>349</v>
      </c>
      <c r="Y88" s="1148"/>
      <c r="Z88" s="1065" t="s">
        <v>351</v>
      </c>
      <c r="AA88" s="1065" t="s">
        <v>169</v>
      </c>
      <c r="AB88" s="1065" t="str">
        <f>IF(S88&gt;=1,(W88*12+Y88)-(S88*12+U88)+1,"")</f>
        <v/>
      </c>
      <c r="AC88" s="1068" t="s">
        <v>352</v>
      </c>
      <c r="AD88" s="1059" t="str">
        <f>IFERROR(ROUNDDOWN(ROUND(L88*Q88,0)*M88,0)*AB88,"")</f>
        <v/>
      </c>
      <c r="AE88" s="1062" t="str">
        <f>IFERROR(ROUNDDOWN(ROUNDDOWN(ROUND(L88*VLOOKUP(K88,【参考】数式用３!$A$2:$AC$48,MATCH("処遇改善加算Ⅳ",【参考】数式用３!$C$4:$O$4,0)+2,0),0)*M88,0)*AB88*0.5,0), "")</f>
        <v/>
      </c>
      <c r="AF88" s="1125"/>
      <c r="AG88" s="1059" t="str">
        <f>IF(AND(AQ88&lt;&gt;"対象外", P88&lt;&gt;""),ROUNDDOWN(ROUND(L88*VLOOKUP(K88,【参考】数式用３!$A$2:$K$48,MATCH("ベア加算あり",【参考】数式用３!$C$4:$K$4,0)+2,0),0)*M88,0)*AB88,"")</f>
        <v/>
      </c>
      <c r="AH88" s="1128"/>
      <c r="AI88" s="1125"/>
      <c r="AJ88" s="1125"/>
      <c r="AK88" s="1131"/>
      <c r="AL88" s="1134"/>
      <c r="AM88" s="442" t="str">
        <f>IF(Q88="","",IF(Q88&lt;O88,"！加算の要件上は問題ありませんが、令和６年度末の加算率と比較して、令和７年度の加算率が低くなっています。",""))</f>
        <v/>
      </c>
      <c r="AN88" s="443"/>
      <c r="AO88" s="1120" t="str">
        <f>IF(K88&lt;&gt;"","Q列に色付け","")</f>
        <v/>
      </c>
      <c r="AP88" s="1137" t="str">
        <f>IF(AND(AE88&lt;&gt;0,AE88&lt;&gt;""),IF(AF88="○","入力済","未入力"),"")</f>
        <v/>
      </c>
      <c r="AQ88" s="971" t="str">
        <f>IFERROR((VLOOKUP(N88, 【参考】数式用３!$BE$5:$BE$13,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【参考】数式用３!$BB$5:$BC$48, 2, FALSE), "")</f>
        <v/>
      </c>
      <c r="AV88" s="835" t="str">
        <f>IF(AND(P88&lt;&gt;"処遇改善加算Ⅲ",P88&lt;&gt;"処遇改善加算Ⅳ", P88&lt;&gt;"", AU88&lt;&gt;"対象外"), 1,"")</f>
        <v/>
      </c>
      <c r="AW88" s="835" t="str">
        <f>IFERROR("_"&amp;VLOOKUP(K88, 【参考】数式用３!$AG$2:$AH$48, 2, FALSE), "")</f>
        <v/>
      </c>
      <c r="AX88" s="1138" t="str">
        <f>IF(AND(P88="処遇改善加算Ⅰ", AL88=""), "未入力","入力済")</f>
        <v>入力済</v>
      </c>
      <c r="AY88" s="1120" t="str">
        <f>G88</f>
        <v/>
      </c>
      <c r="AZ88"/>
      <c r="BA88"/>
      <c r="BB88"/>
      <c r="BC88"/>
      <c r="BD88"/>
      <c r="BE88"/>
      <c r="BF88"/>
      <c r="BG88"/>
    </row>
    <row r="89" spans="1:59" ht="14.4" customHeight="1">
      <c r="A89" s="1153"/>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21"/>
      <c r="AP89" s="1137"/>
      <c r="AQ89" s="972"/>
      <c r="AR89" s="835"/>
      <c r="AS89" s="835"/>
      <c r="AT89" s="835"/>
      <c r="AU89" s="835"/>
      <c r="AV89" s="835"/>
      <c r="AW89" s="835"/>
      <c r="AX89" s="1138"/>
      <c r="AY89" s="1121"/>
      <c r="AZ89"/>
      <c r="BA89"/>
      <c r="BB89"/>
      <c r="BC89"/>
      <c r="BD89"/>
      <c r="BE89"/>
      <c r="BF89"/>
      <c r="BG89"/>
    </row>
    <row r="90" spans="1:59" ht="14.4" customHeight="1">
      <c r="A90" s="1154"/>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51"/>
      <c r="AN90" s="443"/>
      <c r="AO90" s="1121"/>
      <c r="AP90" s="1137"/>
      <c r="AQ90" s="972"/>
      <c r="AR90" s="835"/>
      <c r="AS90" s="835"/>
      <c r="AT90" s="835"/>
      <c r="AU90" s="835"/>
      <c r="AV90" s="835"/>
      <c r="AW90" s="835"/>
      <c r="AX90" s="1138"/>
      <c r="AY90" s="1121"/>
      <c r="AZ90"/>
      <c r="BA90"/>
      <c r="BB90"/>
      <c r="BC90"/>
      <c r="BD90"/>
      <c r="BE90"/>
      <c r="BF90"/>
      <c r="BG90"/>
    </row>
    <row r="91" spans="1:59" ht="30" customHeight="1" thickBot="1">
      <c r="A91" s="1155"/>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21"/>
      <c r="AP91" s="1137"/>
      <c r="AQ91" s="973"/>
      <c r="AR91" s="835"/>
      <c r="AS91" s="835"/>
      <c r="AT91" s="835"/>
      <c r="AU91" s="835"/>
      <c r="AV91" s="835"/>
      <c r="AW91" s="835"/>
      <c r="AX91" s="1138"/>
      <c r="AY91" s="1122"/>
      <c r="AZ91"/>
      <c r="BA91"/>
      <c r="BB91"/>
      <c r="BC91"/>
      <c r="BD91"/>
      <c r="BE91"/>
      <c r="BF91"/>
      <c r="BG91"/>
    </row>
    <row r="92" spans="1:59" ht="30" customHeight="1">
      <c r="A92" s="1152">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IFERROR(VLOOKUP(K92,【参考】数式用３!$A$2:$AD$48,MATCH(N92,【参考】数式用３!$C$4:$AD$4,0)+2,0),"")</f>
        <v/>
      </c>
      <c r="P92" s="1139"/>
      <c r="Q92" s="1142" t="str">
        <f>IFERROR(VLOOKUP(K92,【参考】数式用３!$A$2:$AC$48,MATCH(P92,【参考】数式用３!$C$4:$AC$4,0)+2,0),"")</f>
        <v/>
      </c>
      <c r="R92" s="1145" t="s">
        <v>261</v>
      </c>
      <c r="S92" s="1148"/>
      <c r="T92" s="1065" t="s">
        <v>349</v>
      </c>
      <c r="U92" s="1148"/>
      <c r="V92" s="1065" t="s">
        <v>350</v>
      </c>
      <c r="W92" s="1148"/>
      <c r="X92" s="1065" t="s">
        <v>349</v>
      </c>
      <c r="Y92" s="1148"/>
      <c r="Z92" s="1065" t="s">
        <v>351</v>
      </c>
      <c r="AA92" s="1065" t="s">
        <v>169</v>
      </c>
      <c r="AB92" s="1065" t="str">
        <f>IF(S92&gt;=1,(W92*12+Y92)-(S92*12+U92)+1,"")</f>
        <v/>
      </c>
      <c r="AC92" s="1068" t="s">
        <v>352</v>
      </c>
      <c r="AD92" s="1059" t="str">
        <f>IFERROR(ROUNDDOWN(ROUND(L92*Q92,0)*M92,0)*AB92,"")</f>
        <v/>
      </c>
      <c r="AE92" s="1062" t="str">
        <f>IFERROR(ROUNDDOWN(ROUNDDOWN(ROUND(L92*VLOOKUP(K92,【参考】数式用３!$A$2:$AC$48,MATCH("処遇改善加算Ⅳ",【参考】数式用３!$C$4:$O$4,0)+2,0),0)*M92,0)*AB92*0.5,0), "")</f>
        <v/>
      </c>
      <c r="AF92" s="1125"/>
      <c r="AG92" s="1059" t="str">
        <f>IF(AND(AQ92&lt;&gt;"対象外", P92&lt;&gt;""),ROUNDDOWN(ROUND(L92*VLOOKUP(K92,【参考】数式用３!$A$2:$K$48,MATCH("ベア加算あり",【参考】数式用３!$C$4:$K$4,0)+2,0),0)*M92,0)*AB92,"")</f>
        <v/>
      </c>
      <c r="AH92" s="1128"/>
      <c r="AI92" s="1125"/>
      <c r="AJ92" s="1125"/>
      <c r="AK92" s="1131"/>
      <c r="AL92" s="1134"/>
      <c r="AM92" s="442" t="str">
        <f>IF(Q92="","",IF(Q92&lt;O92,"！加算の要件上は問題ありませんが、令和６年度末の加算率と比較して、令和７年度の加算率が低くなっています。",""))</f>
        <v/>
      </c>
      <c r="AN92" s="443"/>
      <c r="AO92" s="1120" t="str">
        <f>IF(K92&lt;&gt;"","Q列に色付け","")</f>
        <v/>
      </c>
      <c r="AP92" s="1137" t="str">
        <f>IF(AND(AE92&lt;&gt;0,AE92&lt;&gt;""),IF(AF92="○","入力済","未入力"),"")</f>
        <v/>
      </c>
      <c r="AQ92" s="971" t="str">
        <f>IFERROR((VLOOKUP(N92, 【参考】数式用３!$BE$5:$BE$13,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【参考】数式用３!$BB$5:$BC$48, 2, FALSE), "")</f>
        <v/>
      </c>
      <c r="AV92" s="835" t="str">
        <f>IF(AND(P92&lt;&gt;"処遇改善加算Ⅲ",P92&lt;&gt;"処遇改善加算Ⅳ", P92&lt;&gt;"", AU92&lt;&gt;"対象外"), 1,"")</f>
        <v/>
      </c>
      <c r="AW92" s="835" t="str">
        <f>IFERROR("_"&amp;VLOOKUP(K92, 【参考】数式用３!$AG$2:$AH$48, 2, FALSE), "")</f>
        <v/>
      </c>
      <c r="AX92" s="1138" t="str">
        <f>IF(AND(P92="処遇改善加算Ⅰ", AL92=""), "未入力","入力済")</f>
        <v>入力済</v>
      </c>
      <c r="AY92" s="1120" t="str">
        <f>G92</f>
        <v/>
      </c>
      <c r="AZ92"/>
      <c r="BA92"/>
      <c r="BB92"/>
      <c r="BC92"/>
      <c r="BD92"/>
      <c r="BE92"/>
      <c r="BF92"/>
      <c r="BG92"/>
    </row>
    <row r="93" spans="1:59" ht="14.4" customHeight="1">
      <c r="A93" s="1153"/>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21"/>
      <c r="AP93" s="1137"/>
      <c r="AQ93" s="972"/>
      <c r="AR93" s="835"/>
      <c r="AS93" s="835"/>
      <c r="AT93" s="835"/>
      <c r="AU93" s="835"/>
      <c r="AV93" s="835"/>
      <c r="AW93" s="835"/>
      <c r="AX93" s="1138"/>
      <c r="AY93" s="1121"/>
      <c r="AZ93"/>
      <c r="BA93"/>
      <c r="BB93"/>
      <c r="BC93"/>
      <c r="BD93"/>
      <c r="BE93"/>
      <c r="BF93"/>
      <c r="BG93"/>
    </row>
    <row r="94" spans="1:59" ht="14.4" customHeight="1">
      <c r="A94" s="1154"/>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51"/>
      <c r="AN94" s="443"/>
      <c r="AO94" s="1121"/>
      <c r="AP94" s="1137"/>
      <c r="AQ94" s="972"/>
      <c r="AR94" s="835"/>
      <c r="AS94" s="835"/>
      <c r="AT94" s="835"/>
      <c r="AU94" s="835"/>
      <c r="AV94" s="835"/>
      <c r="AW94" s="835"/>
      <c r="AX94" s="1138"/>
      <c r="AY94" s="1121"/>
      <c r="AZ94"/>
      <c r="BA94"/>
      <c r="BB94"/>
      <c r="BC94"/>
      <c r="BD94"/>
      <c r="BE94"/>
      <c r="BF94"/>
      <c r="BG94"/>
    </row>
    <row r="95" spans="1:59" ht="30" customHeight="1" thickBot="1">
      <c r="A95" s="1155"/>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22"/>
      <c r="AP95" s="1137"/>
      <c r="AQ95" s="973"/>
      <c r="AR95" s="835"/>
      <c r="AS95" s="835"/>
      <c r="AT95" s="835"/>
      <c r="AU95" s="835"/>
      <c r="AV95" s="835"/>
      <c r="AW95" s="835"/>
      <c r="AX95" s="1138"/>
      <c r="AY95" s="1122"/>
      <c r="AZ95"/>
      <c r="BA95"/>
      <c r="BB95"/>
      <c r="BC95"/>
      <c r="BD95"/>
      <c r="BE95"/>
      <c r="BF95"/>
      <c r="BG95"/>
    </row>
    <row r="96" spans="1:59" ht="30" customHeight="1">
      <c r="A96" s="1231">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IFERROR(VLOOKUP(K96,【参考】数式用３!$A$2:$AD$48,MATCH(N96,【参考】数式用３!$C$4:$AD$4,0)+2,0),"")</f>
        <v/>
      </c>
      <c r="P96" s="1139"/>
      <c r="Q96" s="1142" t="str">
        <f>IFERROR(VLOOKUP(K96,【参考】数式用３!$A$2:$AC$48,MATCH(P96,【参考】数式用３!$C$4:$AC$4,0)+2,0),"")</f>
        <v/>
      </c>
      <c r="R96" s="1145" t="s">
        <v>261</v>
      </c>
      <c r="S96" s="1148"/>
      <c r="T96" s="1065" t="s">
        <v>349</v>
      </c>
      <c r="U96" s="1148"/>
      <c r="V96" s="1065" t="s">
        <v>350</v>
      </c>
      <c r="W96" s="1148"/>
      <c r="X96" s="1065" t="s">
        <v>349</v>
      </c>
      <c r="Y96" s="1148"/>
      <c r="Z96" s="1065" t="s">
        <v>351</v>
      </c>
      <c r="AA96" s="1065" t="s">
        <v>169</v>
      </c>
      <c r="AB96" s="1065" t="str">
        <f>IF(S96&gt;=1,(W96*12+Y96)-(S96*12+U96)+1,"")</f>
        <v/>
      </c>
      <c r="AC96" s="1068" t="s">
        <v>352</v>
      </c>
      <c r="AD96" s="1059" t="str">
        <f>IFERROR(ROUNDDOWN(ROUND(L96*Q96,0)*M96,0)*AB96,"")</f>
        <v/>
      </c>
      <c r="AE96" s="1062" t="str">
        <f>IFERROR(ROUNDDOWN(ROUNDDOWN(ROUND(L96*VLOOKUP(K96,【参考】数式用３!$A$2:$AC$48,MATCH("処遇改善加算Ⅳ",【参考】数式用３!$C$4:$O$4,0)+2,0),0)*M96,0)*AB96*0.5,0), "")</f>
        <v/>
      </c>
      <c r="AF96" s="1125"/>
      <c r="AG96" s="1059" t="str">
        <f>IF(AND(AQ96&lt;&gt;"対象外", P96&lt;&gt;""),ROUNDDOWN(ROUND(L96*VLOOKUP(K96,【参考】数式用３!$A$2:$K$48,MATCH("ベア加算あり",【参考】数式用３!$C$4:$K$4,0)+2,0),0)*M96,0)*AB96,"")</f>
        <v/>
      </c>
      <c r="AH96" s="1128"/>
      <c r="AI96" s="1125"/>
      <c r="AJ96" s="1125"/>
      <c r="AK96" s="1131"/>
      <c r="AL96" s="1134"/>
      <c r="AM96" s="442" t="str">
        <f>IF(Q96="","",IF(Q96&lt;O96,"！加算の要件上は問題ありませんが、令和６年度末の加算率と比較して、令和７年度の加算率が低くなっています。",""))</f>
        <v/>
      </c>
      <c r="AN96" s="443"/>
      <c r="AO96" s="1120" t="str">
        <f>IF(K96&lt;&gt;"","Q列に色付け","")</f>
        <v/>
      </c>
      <c r="AP96" s="1137" t="str">
        <f>IF(AND(AE96&lt;&gt;0,AE96&lt;&gt;""),IF(AF96="○","入力済","未入力"),"")</f>
        <v/>
      </c>
      <c r="AQ96" s="971" t="str">
        <f>IFERROR((VLOOKUP(N96, 【参考】数式用３!$BE$5:$BE$13,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【参考】数式用３!$BB$5:$BC$48, 2, FALSE), "")</f>
        <v/>
      </c>
      <c r="AV96" s="835" t="str">
        <f>IF(AND(P96&lt;&gt;"処遇改善加算Ⅲ",P96&lt;&gt;"処遇改善加算Ⅳ", P96&lt;&gt;"", AU96&lt;&gt;"対象外"), 1,"")</f>
        <v/>
      </c>
      <c r="AW96" s="835" t="str">
        <f>IFERROR("_"&amp;VLOOKUP(K96, 【参考】数式用３!$AG$2:$AH$48, 2, FALSE), "")</f>
        <v/>
      </c>
      <c r="AX96" s="1138" t="str">
        <f>IF(AND(P96="処遇改善加算Ⅰ", AL96=""), "未入力","入力済")</f>
        <v>入力済</v>
      </c>
      <c r="AY96" s="1120" t="str">
        <f>G96</f>
        <v/>
      </c>
      <c r="AZ96"/>
      <c r="BA96"/>
      <c r="BB96"/>
      <c r="BC96"/>
      <c r="BD96"/>
      <c r="BE96"/>
      <c r="BF96"/>
      <c r="BG96"/>
    </row>
    <row r="97" spans="1:59" ht="14.4" customHeight="1">
      <c r="A97" s="1153"/>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21"/>
      <c r="AP97" s="1137"/>
      <c r="AQ97" s="972"/>
      <c r="AR97" s="835"/>
      <c r="AS97" s="835"/>
      <c r="AT97" s="835"/>
      <c r="AU97" s="835"/>
      <c r="AV97" s="835"/>
      <c r="AW97" s="835"/>
      <c r="AX97" s="1138"/>
      <c r="AY97" s="1121"/>
      <c r="AZ97"/>
      <c r="BA97"/>
      <c r="BB97"/>
      <c r="BC97"/>
      <c r="BD97"/>
      <c r="BE97"/>
      <c r="BF97"/>
      <c r="BG97"/>
    </row>
    <row r="98" spans="1:59" ht="14.4" customHeight="1">
      <c r="A98" s="1154"/>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51"/>
      <c r="AN98" s="443"/>
      <c r="AO98" s="1121"/>
      <c r="AP98" s="1137"/>
      <c r="AQ98" s="972"/>
      <c r="AR98" s="835"/>
      <c r="AS98" s="835"/>
      <c r="AT98" s="835"/>
      <c r="AU98" s="835"/>
      <c r="AV98" s="835"/>
      <c r="AW98" s="835"/>
      <c r="AX98" s="1138"/>
      <c r="AY98" s="1121"/>
      <c r="AZ98"/>
      <c r="BA98"/>
      <c r="BB98"/>
      <c r="BC98"/>
      <c r="BD98"/>
      <c r="BE98"/>
      <c r="BF98"/>
      <c r="BG98"/>
    </row>
    <row r="99" spans="1:59" ht="30" customHeight="1" thickBot="1">
      <c r="A99" s="1155"/>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22"/>
      <c r="AP99" s="1137"/>
      <c r="AQ99" s="973"/>
      <c r="AR99" s="835"/>
      <c r="AS99" s="835"/>
      <c r="AT99" s="835"/>
      <c r="AU99" s="835"/>
      <c r="AV99" s="835"/>
      <c r="AW99" s="835"/>
      <c r="AX99" s="1138"/>
      <c r="AY99" s="1122"/>
      <c r="AZ99"/>
      <c r="BA99"/>
      <c r="BB99"/>
      <c r="BC99"/>
      <c r="BD99"/>
      <c r="BE99"/>
      <c r="BF99"/>
      <c r="BG99"/>
    </row>
    <row r="100" spans="1:59" ht="30" customHeight="1">
      <c r="A100" s="1152">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IFERROR(VLOOKUP(K100,【参考】数式用３!$A$2:$AD$48,MATCH(N100,【参考】数式用３!$C$4:$AD$4,0)+2,0),"")</f>
        <v/>
      </c>
      <c r="P100" s="1139"/>
      <c r="Q100" s="1142" t="str">
        <f>IFERROR(VLOOKUP(K100,【参考】数式用３!$A$2:$AC$48,MATCH(P100,【参考】数式用３!$C$4:$AC$4,0)+2,0),"")</f>
        <v/>
      </c>
      <c r="R100" s="1145" t="s">
        <v>261</v>
      </c>
      <c r="S100" s="1148"/>
      <c r="T100" s="1065" t="s">
        <v>349</v>
      </c>
      <c r="U100" s="1148"/>
      <c r="V100" s="1065" t="s">
        <v>350</v>
      </c>
      <c r="W100" s="1148"/>
      <c r="X100" s="1065" t="s">
        <v>349</v>
      </c>
      <c r="Y100" s="1148"/>
      <c r="Z100" s="1065" t="s">
        <v>351</v>
      </c>
      <c r="AA100" s="1065" t="s">
        <v>169</v>
      </c>
      <c r="AB100" s="1065" t="str">
        <f>IF(S100&gt;=1,(W100*12+Y100)-(S100*12+U100)+1,"")</f>
        <v/>
      </c>
      <c r="AC100" s="1068" t="s">
        <v>352</v>
      </c>
      <c r="AD100" s="1059" t="str">
        <f>IFERROR(ROUNDDOWN(ROUND(L100*Q100,0)*M100,0)*AB100,"")</f>
        <v/>
      </c>
      <c r="AE100" s="1062" t="str">
        <f>IFERROR(ROUNDDOWN(ROUNDDOWN(ROUND(L100*VLOOKUP(K100,【参考】数式用３!$A$2:$AC$48,MATCH("処遇改善加算Ⅳ",【参考】数式用３!$C$4:$O$4,0)+2,0),0)*M100,0)*AB100*0.5,0), "")</f>
        <v/>
      </c>
      <c r="AF100" s="1125"/>
      <c r="AG100" s="1059" t="str">
        <f>IF(AND(AQ100&lt;&gt;"対象外", P100&lt;&gt;""),ROUNDDOWN(ROUND(L100*VLOOKUP(K100,【参考】数式用３!$A$2:$K$48,MATCH("ベア加算あり",【参考】数式用３!$C$4:$K$4,0)+2,0),0)*M100,0)*AB100,"")</f>
        <v/>
      </c>
      <c r="AH100" s="1128"/>
      <c r="AI100" s="1125"/>
      <c r="AJ100" s="1125"/>
      <c r="AK100" s="1131"/>
      <c r="AL100" s="1134"/>
      <c r="AM100" s="442" t="str">
        <f>IF(Q100="","",IF(Q100&lt;O100,"！加算の要件上は問題ありませんが、令和６年度末の加算率と比較して、令和７年度の加算率が低くなっています。",""))</f>
        <v/>
      </c>
      <c r="AN100" s="443"/>
      <c r="AO100" s="1121" t="str">
        <f>IF(K100&lt;&gt;"","Q列に色付け","")</f>
        <v/>
      </c>
      <c r="AP100" s="1137" t="str">
        <f>IF(AND(AE100&lt;&gt;0,AE100&lt;&gt;""),IF(AF100="○","入力済","未入力"),"")</f>
        <v/>
      </c>
      <c r="AQ100" s="971" t="str">
        <f>IFERROR((VLOOKUP(N100, 【参考】数式用３!$BE$5:$BE$13,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【参考】数式用３!$BB$5:$BC$48, 2, FALSE), "")</f>
        <v/>
      </c>
      <c r="AV100" s="835" t="str">
        <f>IF(AND(P100&lt;&gt;"処遇改善加算Ⅲ",P100&lt;&gt;"処遇改善加算Ⅳ", P100&lt;&gt;"", AU100&lt;&gt;"対象外"), 1,"")</f>
        <v/>
      </c>
      <c r="AW100" s="835" t="str">
        <f>IFERROR("_"&amp;VLOOKUP(K100, 【参考】数式用３!$AG$2:$AH$48, 2, FALSE), "")</f>
        <v/>
      </c>
      <c r="AX100" s="1138" t="str">
        <f>IF(AND(P100="処遇改善加算Ⅰ", AL100=""), "未入力","入力済")</f>
        <v>入力済</v>
      </c>
      <c r="AY100" s="1120" t="str">
        <f>G100</f>
        <v/>
      </c>
      <c r="AZ100"/>
      <c r="BA100"/>
      <c r="BB100"/>
      <c r="BC100"/>
      <c r="BD100"/>
      <c r="BE100"/>
      <c r="BF100"/>
      <c r="BG100"/>
    </row>
    <row r="101" spans="1:59" ht="14.4" customHeight="1">
      <c r="A101" s="1153"/>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21"/>
      <c r="AP101" s="1137"/>
      <c r="AQ101" s="972"/>
      <c r="AR101" s="835"/>
      <c r="AS101" s="835"/>
      <c r="AT101" s="835"/>
      <c r="AU101" s="835"/>
      <c r="AV101" s="835"/>
      <c r="AW101" s="835"/>
      <c r="AX101" s="1138"/>
      <c r="AY101" s="1121"/>
      <c r="AZ101"/>
      <c r="BA101"/>
      <c r="BB101"/>
      <c r="BC101"/>
      <c r="BD101"/>
      <c r="BE101"/>
      <c r="BF101"/>
      <c r="BG101"/>
    </row>
    <row r="102" spans="1:59" ht="14.4" customHeight="1">
      <c r="A102" s="1154"/>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51"/>
      <c r="AN102" s="443"/>
      <c r="AO102" s="1121"/>
      <c r="AP102" s="1137"/>
      <c r="AQ102" s="972"/>
      <c r="AR102" s="835"/>
      <c r="AS102" s="835"/>
      <c r="AT102" s="835"/>
      <c r="AU102" s="835"/>
      <c r="AV102" s="835"/>
      <c r="AW102" s="835"/>
      <c r="AX102" s="1138"/>
      <c r="AY102" s="1121"/>
      <c r="AZ102"/>
      <c r="BA102"/>
      <c r="BB102"/>
      <c r="BC102"/>
      <c r="BD102"/>
      <c r="BE102"/>
      <c r="BF102"/>
      <c r="BG102"/>
    </row>
    <row r="103" spans="1:59" ht="30" customHeight="1" thickBot="1">
      <c r="A103" s="1155"/>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21"/>
      <c r="AP103" s="1137"/>
      <c r="AQ103" s="973"/>
      <c r="AR103" s="835"/>
      <c r="AS103" s="835"/>
      <c r="AT103" s="835"/>
      <c r="AU103" s="835"/>
      <c r="AV103" s="835"/>
      <c r="AW103" s="835"/>
      <c r="AX103" s="1138"/>
      <c r="AY103" s="1122"/>
      <c r="AZ103"/>
      <c r="BA103"/>
      <c r="BB103"/>
      <c r="BC103"/>
      <c r="BD103"/>
      <c r="BE103"/>
      <c r="BF103"/>
      <c r="BG103"/>
    </row>
    <row r="104" spans="1:59" ht="30" customHeight="1">
      <c r="A104" s="1152">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IFERROR(VLOOKUP(K104,【参考】数式用３!$A$2:$AD$48,MATCH(N104,【参考】数式用３!$C$4:$AD$4,0)+2,0),"")</f>
        <v/>
      </c>
      <c r="P104" s="1139"/>
      <c r="Q104" s="1142" t="str">
        <f>IFERROR(VLOOKUP(K104,【参考】数式用３!$A$2:$AC$48,MATCH(P104,【参考】数式用３!$C$4:$AC$4,0)+2,0),"")</f>
        <v/>
      </c>
      <c r="R104" s="1145" t="s">
        <v>261</v>
      </c>
      <c r="S104" s="1148"/>
      <c r="T104" s="1065" t="s">
        <v>349</v>
      </c>
      <c r="U104" s="1148"/>
      <c r="V104" s="1065" t="s">
        <v>350</v>
      </c>
      <c r="W104" s="1148"/>
      <c r="X104" s="1065" t="s">
        <v>349</v>
      </c>
      <c r="Y104" s="1148"/>
      <c r="Z104" s="1065" t="s">
        <v>351</v>
      </c>
      <c r="AA104" s="1065" t="s">
        <v>169</v>
      </c>
      <c r="AB104" s="1065" t="str">
        <f>IF(S104&gt;=1,(W104*12+Y104)-(S104*12+U104)+1,"")</f>
        <v/>
      </c>
      <c r="AC104" s="1068" t="s">
        <v>352</v>
      </c>
      <c r="AD104" s="1059" t="str">
        <f>IFERROR(ROUNDDOWN(ROUND(L104*Q104,0)*M104,0)*AB104,"")</f>
        <v/>
      </c>
      <c r="AE104" s="1062" t="str">
        <f>IFERROR(ROUNDDOWN(ROUNDDOWN(ROUND(L104*VLOOKUP(K104,【参考】数式用３!$A$2:$AC$48,MATCH("処遇改善加算Ⅳ",【参考】数式用３!$C$4:$O$4,0)+2,0),0)*M104,0)*AB104*0.5,0), "")</f>
        <v/>
      </c>
      <c r="AF104" s="1125"/>
      <c r="AG104" s="1059" t="str">
        <f>IF(AND(AQ104&lt;&gt;"対象外", P104&lt;&gt;""),ROUNDDOWN(ROUND(L104*VLOOKUP(K104,【参考】数式用３!$A$2:$K$48,MATCH("ベア加算あり",【参考】数式用３!$C$4:$K$4,0)+2,0),0)*M104,0)*AB104,"")</f>
        <v/>
      </c>
      <c r="AH104" s="1128"/>
      <c r="AI104" s="1125"/>
      <c r="AJ104" s="1125"/>
      <c r="AK104" s="1131"/>
      <c r="AL104" s="1134"/>
      <c r="AM104" s="442" t="str">
        <f>IF(Q104="","",IF(Q104&lt;O104,"！加算の要件上は問題ありませんが、令和６年度末の加算率と比較して、令和７年度の加算率が低くなっています。",""))</f>
        <v/>
      </c>
      <c r="AN104" s="443"/>
      <c r="AO104" s="1120" t="str">
        <f>IF(K104&lt;&gt;"","Q列に色付け","")</f>
        <v/>
      </c>
      <c r="AP104" s="1137" t="str">
        <f>IF(AND(AE104&lt;&gt;0,AE104&lt;&gt;""),IF(AF104="○","入力済","未入力"),"")</f>
        <v/>
      </c>
      <c r="AQ104" s="971" t="str">
        <f>IFERROR((VLOOKUP(N104, 【参考】数式用３!$BE$5:$BE$13,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【参考】数式用３!$BB$5:$BC$48, 2, FALSE), "")</f>
        <v/>
      </c>
      <c r="AV104" s="835" t="str">
        <f>IF(AND(P104&lt;&gt;"処遇改善加算Ⅲ",P104&lt;&gt;"処遇改善加算Ⅳ", P104&lt;&gt;"", AU104&lt;&gt;"対象外"), 1,"")</f>
        <v/>
      </c>
      <c r="AW104" s="835" t="str">
        <f>IFERROR("_"&amp;VLOOKUP(K104, 【参考】数式用３!$AG$2:$AH$48, 2, FALSE), "")</f>
        <v/>
      </c>
      <c r="AX104" s="1138" t="str">
        <f>IF(AND(P104="処遇改善加算Ⅰ", AL104=""), "未入力","入力済")</f>
        <v>入力済</v>
      </c>
      <c r="AY104" s="1120" t="str">
        <f>G104</f>
        <v/>
      </c>
      <c r="AZ104"/>
      <c r="BA104"/>
      <c r="BB104"/>
      <c r="BC104"/>
      <c r="BD104"/>
      <c r="BE104"/>
      <c r="BF104"/>
      <c r="BG104"/>
    </row>
    <row r="105" spans="1:59" ht="14.4" customHeight="1">
      <c r="A105" s="1153"/>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21"/>
      <c r="AP105" s="1137"/>
      <c r="AQ105" s="972"/>
      <c r="AR105" s="835"/>
      <c r="AS105" s="835"/>
      <c r="AT105" s="835"/>
      <c r="AU105" s="835"/>
      <c r="AV105" s="835"/>
      <c r="AW105" s="835"/>
      <c r="AX105" s="1138"/>
      <c r="AY105" s="1121"/>
      <c r="AZ105"/>
      <c r="BA105"/>
      <c r="BB105"/>
      <c r="BC105"/>
      <c r="BD105"/>
      <c r="BE105"/>
      <c r="BF105"/>
      <c r="BG105"/>
    </row>
    <row r="106" spans="1:59" ht="14.4" customHeight="1">
      <c r="A106" s="1154"/>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51"/>
      <c r="AN106" s="443"/>
      <c r="AO106" s="1121"/>
      <c r="AP106" s="1137"/>
      <c r="AQ106" s="972"/>
      <c r="AR106" s="835"/>
      <c r="AS106" s="835"/>
      <c r="AT106" s="835"/>
      <c r="AU106" s="835"/>
      <c r="AV106" s="835"/>
      <c r="AW106" s="835"/>
      <c r="AX106" s="1138"/>
      <c r="AY106" s="1121"/>
      <c r="AZ106"/>
      <c r="BA106"/>
      <c r="BB106"/>
      <c r="BC106"/>
      <c r="BD106"/>
      <c r="BE106"/>
      <c r="BF106"/>
      <c r="BG106"/>
    </row>
    <row r="107" spans="1:59" ht="30" customHeight="1" thickBot="1">
      <c r="A107" s="1155"/>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22"/>
      <c r="AP107" s="1137"/>
      <c r="AQ107" s="973"/>
      <c r="AR107" s="835"/>
      <c r="AS107" s="835"/>
      <c r="AT107" s="835"/>
      <c r="AU107" s="835"/>
      <c r="AV107" s="835"/>
      <c r="AW107" s="835"/>
      <c r="AX107" s="1138"/>
      <c r="AY107" s="1122"/>
      <c r="AZ107"/>
      <c r="BA107"/>
      <c r="BB107"/>
      <c r="BC107"/>
      <c r="BD107"/>
      <c r="BE107"/>
      <c r="BF107"/>
      <c r="BG107"/>
    </row>
    <row r="108" spans="1:59" ht="30" customHeight="1">
      <c r="A108" s="1152">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IFERROR(VLOOKUP(K108,【参考】数式用３!$A$2:$AD$48,MATCH(N108,【参考】数式用３!$C$4:$AD$4,0)+2,0),"")</f>
        <v/>
      </c>
      <c r="P108" s="1139"/>
      <c r="Q108" s="1142" t="str">
        <f>IFERROR(VLOOKUP(K108,【参考】数式用３!$A$2:$AC$48,MATCH(P108,【参考】数式用３!$C$4:$AC$4,0)+2,0),"")</f>
        <v/>
      </c>
      <c r="R108" s="1145" t="s">
        <v>261</v>
      </c>
      <c r="S108" s="1148"/>
      <c r="T108" s="1065" t="s">
        <v>349</v>
      </c>
      <c r="U108" s="1148"/>
      <c r="V108" s="1065" t="s">
        <v>350</v>
      </c>
      <c r="W108" s="1148"/>
      <c r="X108" s="1065" t="s">
        <v>349</v>
      </c>
      <c r="Y108" s="1148"/>
      <c r="Z108" s="1065" t="s">
        <v>351</v>
      </c>
      <c r="AA108" s="1065" t="s">
        <v>169</v>
      </c>
      <c r="AB108" s="1065" t="str">
        <f>IF(S108&gt;=1,(W108*12+Y108)-(S108*12+U108)+1,"")</f>
        <v/>
      </c>
      <c r="AC108" s="1068" t="s">
        <v>352</v>
      </c>
      <c r="AD108" s="1059" t="str">
        <f>IFERROR(ROUNDDOWN(ROUND(L108*Q108,0)*M108,0)*AB108,"")</f>
        <v/>
      </c>
      <c r="AE108" s="1062" t="str">
        <f>IFERROR(ROUNDDOWN(ROUNDDOWN(ROUND(L108*VLOOKUP(K108,【参考】数式用３!$A$2:$AC$48,MATCH("処遇改善加算Ⅳ",【参考】数式用３!$C$4:$O$4,0)+2,0),0)*M108,0)*AB108*0.5,0), "")</f>
        <v/>
      </c>
      <c r="AF108" s="1125"/>
      <c r="AG108" s="1059" t="str">
        <f>IF(AND(AQ108&lt;&gt;"対象外", P108&lt;&gt;""),ROUNDDOWN(ROUND(L108*VLOOKUP(K108,【参考】数式用３!$A$2:$K$48,MATCH("ベア加算あり",【参考】数式用３!$C$4:$K$4,0)+2,0),0)*M108,0)*AB108,"")</f>
        <v/>
      </c>
      <c r="AH108" s="1128"/>
      <c r="AI108" s="1125"/>
      <c r="AJ108" s="1125"/>
      <c r="AK108" s="1131"/>
      <c r="AL108" s="1134"/>
      <c r="AM108" s="442" t="str">
        <f>IF(Q108="","",IF(Q108&lt;O108,"！加算の要件上は問題ありませんが、令和６年度末の加算率と比較して、令和７年度の加算率が低くなっています。",""))</f>
        <v/>
      </c>
      <c r="AN108" s="443"/>
      <c r="AO108" s="1121" t="str">
        <f>IF(K108&lt;&gt;"","Q列に色付け","")</f>
        <v/>
      </c>
      <c r="AP108" s="1137" t="str">
        <f>IF(AND(AE108&lt;&gt;0,AE108&lt;&gt;""),IF(AF108="○","入力済","未入力"),"")</f>
        <v/>
      </c>
      <c r="AQ108" s="971" t="str">
        <f>IFERROR((VLOOKUP(N108, 【参考】数式用３!$BE$5:$BE$13,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【参考】数式用３!$BB$5:$BC$48, 2, FALSE), "")</f>
        <v/>
      </c>
      <c r="AV108" s="835" t="str">
        <f>IF(AND(P108&lt;&gt;"処遇改善加算Ⅲ",P108&lt;&gt;"処遇改善加算Ⅳ", P108&lt;&gt;"", AU108&lt;&gt;"対象外"), 1,"")</f>
        <v/>
      </c>
      <c r="AW108" s="835" t="str">
        <f>IFERROR("_"&amp;VLOOKUP(K108, 【参考】数式用３!$AG$2:$AH$48, 2, FALSE), "")</f>
        <v/>
      </c>
      <c r="AX108" s="1138" t="str">
        <f>IF(AND(P108="処遇改善加算Ⅰ", AL108=""), "未入力","入力済")</f>
        <v>入力済</v>
      </c>
      <c r="AY108" s="1120" t="str">
        <f>G108</f>
        <v/>
      </c>
      <c r="AZ108"/>
      <c r="BA108"/>
      <c r="BB108"/>
      <c r="BC108"/>
      <c r="BD108"/>
      <c r="BE108"/>
      <c r="BF108"/>
      <c r="BG108"/>
    </row>
    <row r="109" spans="1:59" ht="14.4" customHeight="1">
      <c r="A109" s="1153"/>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21"/>
      <c r="AP109" s="1137"/>
      <c r="AQ109" s="972"/>
      <c r="AR109" s="835"/>
      <c r="AS109" s="835"/>
      <c r="AT109" s="835"/>
      <c r="AU109" s="835"/>
      <c r="AV109" s="835"/>
      <c r="AW109" s="835"/>
      <c r="AX109" s="1138"/>
      <c r="AY109" s="1121"/>
      <c r="AZ109"/>
      <c r="BA109"/>
      <c r="BB109"/>
      <c r="BC109"/>
      <c r="BD109"/>
      <c r="BE109"/>
      <c r="BF109"/>
      <c r="BG109"/>
    </row>
    <row r="110" spans="1:59" ht="14.4" customHeight="1">
      <c r="A110" s="1154"/>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51"/>
      <c r="AN110" s="443"/>
      <c r="AO110" s="1121"/>
      <c r="AP110" s="1137"/>
      <c r="AQ110" s="972"/>
      <c r="AR110" s="835"/>
      <c r="AS110" s="835"/>
      <c r="AT110" s="835"/>
      <c r="AU110" s="835"/>
      <c r="AV110" s="835"/>
      <c r="AW110" s="835"/>
      <c r="AX110" s="1138"/>
      <c r="AY110" s="1121"/>
      <c r="AZ110"/>
      <c r="BA110"/>
      <c r="BB110"/>
      <c r="BC110"/>
      <c r="BD110"/>
      <c r="BE110"/>
      <c r="BF110"/>
      <c r="BG110"/>
    </row>
    <row r="111" spans="1:59" ht="30" customHeight="1" thickBot="1">
      <c r="A111" s="1155"/>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22"/>
      <c r="AP111" s="1137"/>
      <c r="AQ111" s="973"/>
      <c r="AR111" s="835"/>
      <c r="AS111" s="835"/>
      <c r="AT111" s="835"/>
      <c r="AU111" s="835"/>
      <c r="AV111" s="835"/>
      <c r="AW111" s="835"/>
      <c r="AX111" s="1138"/>
      <c r="AY111" s="1122"/>
      <c r="AZ111"/>
      <c r="BA111"/>
      <c r="BB111"/>
      <c r="BC111"/>
      <c r="BD111"/>
      <c r="BE111"/>
      <c r="BF111"/>
      <c r="BG111"/>
    </row>
    <row r="112" spans="1:59" ht="30" customHeight="1">
      <c r="A112" s="1152">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IFERROR(VLOOKUP(K112,【参考】数式用３!$A$2:$AD$48,MATCH(N112,【参考】数式用３!$C$4:$AD$4,0)+2,0),"")</f>
        <v/>
      </c>
      <c r="P112" s="1139"/>
      <c r="Q112" s="1142" t="str">
        <f>IFERROR(VLOOKUP(K112,【参考】数式用３!$A$2:$AC$48,MATCH(P112,【参考】数式用３!$C$4:$AC$4,0)+2,0),"")</f>
        <v/>
      </c>
      <c r="R112" s="1145" t="s">
        <v>261</v>
      </c>
      <c r="S112" s="1148"/>
      <c r="T112" s="1065" t="s">
        <v>349</v>
      </c>
      <c r="U112" s="1148"/>
      <c r="V112" s="1065" t="s">
        <v>350</v>
      </c>
      <c r="W112" s="1148"/>
      <c r="X112" s="1065" t="s">
        <v>349</v>
      </c>
      <c r="Y112" s="1148"/>
      <c r="Z112" s="1065" t="s">
        <v>351</v>
      </c>
      <c r="AA112" s="1065" t="s">
        <v>169</v>
      </c>
      <c r="AB112" s="1065" t="str">
        <f>IF(S112&gt;=1,(W112*12+Y112)-(S112*12+U112)+1,"")</f>
        <v/>
      </c>
      <c r="AC112" s="1068" t="s">
        <v>352</v>
      </c>
      <c r="AD112" s="1059" t="str">
        <f>IFERROR(ROUNDDOWN(ROUND(L112*Q112,0)*M112,0)*AB112,"")</f>
        <v/>
      </c>
      <c r="AE112" s="1062" t="str">
        <f>IFERROR(ROUNDDOWN(ROUNDDOWN(ROUND(L112*VLOOKUP(K112,【参考】数式用３!$A$2:$AC$48,MATCH("処遇改善加算Ⅳ",【参考】数式用３!$C$4:$O$4,0)+2,0),0)*M112,0)*AB112*0.5,0), "")</f>
        <v/>
      </c>
      <c r="AF112" s="1125"/>
      <c r="AG112" s="1059" t="str">
        <f>IF(AND(AQ112&lt;&gt;"対象外", P112&lt;&gt;""),ROUNDDOWN(ROUND(L112*VLOOKUP(K112,【参考】数式用３!$A$2:$K$48,MATCH("ベア加算あり",【参考】数式用３!$C$4:$K$4,0)+2,0),0)*M112,0)*AB112,"")</f>
        <v/>
      </c>
      <c r="AH112" s="1128"/>
      <c r="AI112" s="1125"/>
      <c r="AJ112" s="1125"/>
      <c r="AK112" s="1131"/>
      <c r="AL112" s="1134"/>
      <c r="AM112" s="442" t="str">
        <f>IF(Q112="","",IF(Q112&lt;O112,"！加算の要件上は問題ありませんが、令和６年度末の加算率と比較して、令和７年度の加算率が低くなっています。",""))</f>
        <v/>
      </c>
      <c r="AN112" s="443"/>
      <c r="AO112" s="1120" t="str">
        <f>IF(K112&lt;&gt;"","Q列に色付け","")</f>
        <v/>
      </c>
      <c r="AP112" s="1137" t="str">
        <f>IF(AND(AE112&lt;&gt;0,AE112&lt;&gt;""),IF(AF112="○","入力済","未入力"),"")</f>
        <v/>
      </c>
      <c r="AQ112" s="971" t="str">
        <f>IFERROR((VLOOKUP(N112, 【参考】数式用３!$BE$5:$BE$13,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【参考】数式用３!$BB$5:$BC$48, 2, FALSE), "")</f>
        <v/>
      </c>
      <c r="AV112" s="835" t="str">
        <f>IF(AND(P112&lt;&gt;"処遇改善加算Ⅲ",P112&lt;&gt;"処遇改善加算Ⅳ", P112&lt;&gt;"", AU112&lt;&gt;"対象外"), 1,"")</f>
        <v/>
      </c>
      <c r="AW112" s="835" t="str">
        <f>IFERROR("_"&amp;VLOOKUP(K112, 【参考】数式用３!$AG$2:$AH$48, 2, FALSE), "")</f>
        <v/>
      </c>
      <c r="AX112" s="1138" t="str">
        <f>IF(AND(P112="処遇改善加算Ⅰ", AL112=""), "未入力","入力済")</f>
        <v>入力済</v>
      </c>
      <c r="AY112" s="1120" t="str">
        <f>G112</f>
        <v/>
      </c>
      <c r="AZ112"/>
      <c r="BA112"/>
      <c r="BB112"/>
      <c r="BC112"/>
      <c r="BD112"/>
      <c r="BE112"/>
      <c r="BF112"/>
      <c r="BG112"/>
    </row>
    <row r="113" spans="1:59" ht="14.4" customHeight="1">
      <c r="A113" s="1153"/>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21"/>
      <c r="AP113" s="1137"/>
      <c r="AQ113" s="972"/>
      <c r="AR113" s="835"/>
      <c r="AS113" s="835"/>
      <c r="AT113" s="835"/>
      <c r="AU113" s="835"/>
      <c r="AV113" s="835"/>
      <c r="AW113" s="835"/>
      <c r="AX113" s="1138"/>
      <c r="AY113" s="1121"/>
      <c r="AZ113"/>
      <c r="BA113"/>
      <c r="BB113"/>
      <c r="BC113"/>
      <c r="BD113"/>
      <c r="BE113"/>
      <c r="BF113"/>
      <c r="BG113"/>
    </row>
    <row r="114" spans="1:59" ht="14.4" customHeight="1">
      <c r="A114" s="1154"/>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51"/>
      <c r="AN114" s="443"/>
      <c r="AO114" s="1121"/>
      <c r="AP114" s="1137"/>
      <c r="AQ114" s="972"/>
      <c r="AR114" s="835"/>
      <c r="AS114" s="835"/>
      <c r="AT114" s="835"/>
      <c r="AU114" s="835"/>
      <c r="AV114" s="835"/>
      <c r="AW114" s="835"/>
      <c r="AX114" s="1138"/>
      <c r="AY114" s="1121"/>
      <c r="AZ114"/>
      <c r="BA114"/>
      <c r="BB114"/>
      <c r="BC114"/>
      <c r="BD114"/>
      <c r="BE114"/>
      <c r="BF114"/>
      <c r="BG114"/>
    </row>
    <row r="115" spans="1:59" ht="30" customHeight="1" thickBot="1">
      <c r="A115" s="1155"/>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22"/>
      <c r="AP115" s="1137"/>
      <c r="AQ115" s="973"/>
      <c r="AR115" s="835"/>
      <c r="AS115" s="835"/>
      <c r="AT115" s="835"/>
      <c r="AU115" s="835"/>
      <c r="AV115" s="835"/>
      <c r="AW115" s="835"/>
      <c r="AX115" s="1138"/>
      <c r="AY115" s="1122"/>
      <c r="AZ115"/>
      <c r="BA115"/>
      <c r="BB115"/>
      <c r="BC115"/>
      <c r="BD115"/>
      <c r="BE115"/>
      <c r="BF115"/>
      <c r="BG115"/>
    </row>
    <row r="116" spans="1:59" ht="30" customHeight="1">
      <c r="A116" s="1152">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IFERROR(VLOOKUP(K116,【参考】数式用３!$A$2:$AD$48,MATCH(N116,【参考】数式用３!$C$4:$AD$4,0)+2,0),"")</f>
        <v/>
      </c>
      <c r="P116" s="1139"/>
      <c r="Q116" s="1142" t="str">
        <f>IFERROR(VLOOKUP(K116,【参考】数式用３!$A$2:$AC$48,MATCH(P116,【参考】数式用３!$C$4:$AC$4,0)+2,0),"")</f>
        <v/>
      </c>
      <c r="R116" s="1145" t="s">
        <v>261</v>
      </c>
      <c r="S116" s="1148"/>
      <c r="T116" s="1065" t="s">
        <v>349</v>
      </c>
      <c r="U116" s="1148"/>
      <c r="V116" s="1065" t="s">
        <v>350</v>
      </c>
      <c r="W116" s="1148"/>
      <c r="X116" s="1065" t="s">
        <v>349</v>
      </c>
      <c r="Y116" s="1148"/>
      <c r="Z116" s="1065" t="s">
        <v>351</v>
      </c>
      <c r="AA116" s="1065" t="s">
        <v>169</v>
      </c>
      <c r="AB116" s="1065" t="str">
        <f>IF(S116&gt;=1,(W116*12+Y116)-(S116*12+U116)+1,"")</f>
        <v/>
      </c>
      <c r="AC116" s="1068" t="s">
        <v>352</v>
      </c>
      <c r="AD116" s="1059" t="str">
        <f>IFERROR(ROUNDDOWN(ROUND(L116*Q116,0)*M116,0)*AB116,"")</f>
        <v/>
      </c>
      <c r="AE116" s="1062" t="str">
        <f>IFERROR(ROUNDDOWN(ROUNDDOWN(ROUND(L116*VLOOKUP(K116,【参考】数式用３!$A$2:$AC$48,MATCH("処遇改善加算Ⅳ",【参考】数式用３!$C$4:$O$4,0)+2,0),0)*M116,0)*AB116*0.5,0), "")</f>
        <v/>
      </c>
      <c r="AF116" s="1125"/>
      <c r="AG116" s="1059" t="str">
        <f>IF(AND(AQ116&lt;&gt;"対象外", P116&lt;&gt;""),ROUNDDOWN(ROUND(L116*VLOOKUP(K116,【参考】数式用３!$A$2:$K$48,MATCH("ベア加算あり",【参考】数式用３!$C$4:$K$4,0)+2,0),0)*M116,0)*AB116,"")</f>
        <v/>
      </c>
      <c r="AH116" s="1128"/>
      <c r="AI116" s="1125"/>
      <c r="AJ116" s="1125"/>
      <c r="AK116" s="1131"/>
      <c r="AL116" s="1134"/>
      <c r="AM116" s="442" t="str">
        <f>IF(Q116="","",IF(Q116&lt;O116,"！加算の要件上は問題ありませんが、令和６年度末の加算率と比較して、令和７年度の加算率が低くなっています。",""))</f>
        <v/>
      </c>
      <c r="AN116" s="443"/>
      <c r="AO116" s="1120" t="str">
        <f>IF(K116&lt;&gt;"","Q列に色付け","")</f>
        <v/>
      </c>
      <c r="AP116" s="1137" t="str">
        <f>IF(AND(AE116&lt;&gt;0,AE116&lt;&gt;""),IF(AF116="○","入力済","未入力"),"")</f>
        <v/>
      </c>
      <c r="AQ116" s="971" t="str">
        <f>IFERROR((VLOOKUP(N116, 【参考】数式用３!$BE$5:$BE$13,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【参考】数式用３!$BB$5:$BC$48, 2, FALSE), "")</f>
        <v/>
      </c>
      <c r="AV116" s="835" t="str">
        <f>IF(AND(P116&lt;&gt;"処遇改善加算Ⅲ",P116&lt;&gt;"処遇改善加算Ⅳ", P116&lt;&gt;"", AU116&lt;&gt;"対象外"), 1,"")</f>
        <v/>
      </c>
      <c r="AW116" s="835" t="str">
        <f>IFERROR("_"&amp;VLOOKUP(K116, 【参考】数式用３!$AG$2:$AH$48, 2, FALSE), "")</f>
        <v/>
      </c>
      <c r="AX116" s="1138" t="str">
        <f>IF(AND(P116="処遇改善加算Ⅰ", AL116=""), "未入力","入力済")</f>
        <v>入力済</v>
      </c>
      <c r="AY116" s="1120" t="str">
        <f>G116</f>
        <v/>
      </c>
      <c r="AZ116"/>
      <c r="BA116"/>
      <c r="BB116"/>
      <c r="BC116"/>
      <c r="BD116"/>
      <c r="BE116"/>
      <c r="BF116"/>
      <c r="BG116"/>
    </row>
    <row r="117" spans="1:59" ht="14.4" customHeight="1">
      <c r="A117" s="1153"/>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21"/>
      <c r="AP117" s="1137"/>
      <c r="AQ117" s="972"/>
      <c r="AR117" s="835"/>
      <c r="AS117" s="835"/>
      <c r="AT117" s="835"/>
      <c r="AU117" s="835"/>
      <c r="AV117" s="835"/>
      <c r="AW117" s="835"/>
      <c r="AX117" s="1138"/>
      <c r="AY117" s="1121"/>
      <c r="AZ117"/>
      <c r="BA117"/>
      <c r="BB117"/>
      <c r="BC117"/>
      <c r="BD117"/>
      <c r="BE117"/>
      <c r="BF117"/>
      <c r="BG117"/>
    </row>
    <row r="118" spans="1:59" ht="14.4" customHeight="1">
      <c r="A118" s="1154"/>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51"/>
      <c r="AN118" s="443"/>
      <c r="AO118" s="1121"/>
      <c r="AP118" s="1137"/>
      <c r="AQ118" s="972"/>
      <c r="AR118" s="835"/>
      <c r="AS118" s="835"/>
      <c r="AT118" s="835"/>
      <c r="AU118" s="835"/>
      <c r="AV118" s="835"/>
      <c r="AW118" s="835"/>
      <c r="AX118" s="1138"/>
      <c r="AY118" s="1121"/>
      <c r="AZ118"/>
      <c r="BA118"/>
      <c r="BB118"/>
      <c r="BC118"/>
      <c r="BD118"/>
      <c r="BE118"/>
      <c r="BF118"/>
      <c r="BG118"/>
    </row>
    <row r="119" spans="1:59" ht="30" customHeight="1" thickBot="1">
      <c r="A119" s="1155"/>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22"/>
      <c r="AP119" s="1137"/>
      <c r="AQ119" s="973"/>
      <c r="AR119" s="835"/>
      <c r="AS119" s="835"/>
      <c r="AT119" s="835"/>
      <c r="AU119" s="835"/>
      <c r="AV119" s="835"/>
      <c r="AW119" s="835"/>
      <c r="AX119" s="1138"/>
      <c r="AY119" s="1122"/>
      <c r="AZ119"/>
      <c r="BA119"/>
      <c r="BB119"/>
      <c r="BC119"/>
      <c r="BD119"/>
      <c r="BE119"/>
      <c r="BF119"/>
      <c r="BG119"/>
    </row>
    <row r="120" spans="1:59" ht="30" customHeight="1">
      <c r="A120" s="1152">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IFERROR(VLOOKUP(K120,【参考】数式用３!$A$2:$AD$48,MATCH(N120,【参考】数式用３!$C$4:$AD$4,0)+2,0),"")</f>
        <v/>
      </c>
      <c r="P120" s="1139"/>
      <c r="Q120" s="1142" t="str">
        <f>IFERROR(VLOOKUP(K120,【参考】数式用３!$A$2:$AC$48,MATCH(P120,【参考】数式用３!$C$4:$AC$4,0)+2,0),"")</f>
        <v/>
      </c>
      <c r="R120" s="1145" t="s">
        <v>261</v>
      </c>
      <c r="S120" s="1148"/>
      <c r="T120" s="1065" t="s">
        <v>349</v>
      </c>
      <c r="U120" s="1148"/>
      <c r="V120" s="1065" t="s">
        <v>350</v>
      </c>
      <c r="W120" s="1148"/>
      <c r="X120" s="1065" t="s">
        <v>349</v>
      </c>
      <c r="Y120" s="1148"/>
      <c r="Z120" s="1065" t="s">
        <v>351</v>
      </c>
      <c r="AA120" s="1065" t="s">
        <v>169</v>
      </c>
      <c r="AB120" s="1065" t="str">
        <f>IF(S120&gt;=1,(W120*12+Y120)-(S120*12+U120)+1,"")</f>
        <v/>
      </c>
      <c r="AC120" s="1068" t="s">
        <v>352</v>
      </c>
      <c r="AD120" s="1059" t="str">
        <f>IFERROR(ROUNDDOWN(ROUND(L120*Q120,0)*M120,0)*AB120,"")</f>
        <v/>
      </c>
      <c r="AE120" s="1062" t="str">
        <f>IFERROR(ROUNDDOWN(ROUNDDOWN(ROUND(L120*VLOOKUP(K120,【参考】数式用３!$A$2:$AC$48,MATCH("処遇改善加算Ⅳ",【参考】数式用３!$C$4:$O$4,0)+2,0),0)*M120,0)*AB120*0.5,0), "")</f>
        <v/>
      </c>
      <c r="AF120" s="1125"/>
      <c r="AG120" s="1059" t="str">
        <f>IF(AND(AQ120&lt;&gt;"対象外", P120&lt;&gt;""),ROUNDDOWN(ROUND(L120*VLOOKUP(K120,【参考】数式用３!$A$2:$K$48,MATCH("ベア加算あり",【参考】数式用３!$C$4:$K$4,0)+2,0),0)*M120,0)*AB120,"")</f>
        <v/>
      </c>
      <c r="AH120" s="1128"/>
      <c r="AI120" s="1125"/>
      <c r="AJ120" s="1125"/>
      <c r="AK120" s="1131"/>
      <c r="AL120" s="1134"/>
      <c r="AM120" s="442" t="str">
        <f>IF(Q120="","",IF(Q120&lt;O120,"！加算の要件上は問題ありませんが、令和６年度末の加算率と比較して、令和７年度の加算率が低くなっています。",""))</f>
        <v/>
      </c>
      <c r="AN120" s="443"/>
      <c r="AO120" s="1120" t="str">
        <f>IF(K120&lt;&gt;"","Q列に色付け","")</f>
        <v/>
      </c>
      <c r="AP120" s="1137" t="str">
        <f>IF(AND(AE120&lt;&gt;0,AE120&lt;&gt;""),IF(AF120="○","入力済","未入力"),"")</f>
        <v/>
      </c>
      <c r="AQ120" s="971" t="str">
        <f>IFERROR((VLOOKUP(N120, 【参考】数式用３!$BE$5:$BE$13,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【参考】数式用３!$BB$5:$BC$48, 2, FALSE), "")</f>
        <v/>
      </c>
      <c r="AV120" s="835" t="str">
        <f>IF(AND(P120&lt;&gt;"処遇改善加算Ⅲ",P120&lt;&gt;"処遇改善加算Ⅳ", P120&lt;&gt;"", AU120&lt;&gt;"対象外"), 1,"")</f>
        <v/>
      </c>
      <c r="AW120" s="835" t="str">
        <f>IFERROR("_"&amp;VLOOKUP(K120, 【参考】数式用３!$AG$2:$AH$48, 2, FALSE), "")</f>
        <v/>
      </c>
      <c r="AX120" s="1138" t="str">
        <f>IF(AND(P120="処遇改善加算Ⅰ", AL120=""), "未入力","入力済")</f>
        <v>入力済</v>
      </c>
      <c r="AY120" s="1120" t="str">
        <f>G120</f>
        <v/>
      </c>
      <c r="AZ120"/>
      <c r="BA120"/>
      <c r="BB120"/>
      <c r="BC120"/>
      <c r="BD120"/>
      <c r="BE120"/>
      <c r="BF120"/>
      <c r="BG120"/>
    </row>
    <row r="121" spans="1:59" ht="14.4" customHeight="1">
      <c r="A121" s="1153"/>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21"/>
      <c r="AP121" s="1137"/>
      <c r="AQ121" s="972"/>
      <c r="AR121" s="835"/>
      <c r="AS121" s="835"/>
      <c r="AT121" s="835"/>
      <c r="AU121" s="835"/>
      <c r="AV121" s="835"/>
      <c r="AW121" s="835"/>
      <c r="AX121" s="1138"/>
      <c r="AY121" s="1121"/>
      <c r="AZ121"/>
      <c r="BA121"/>
      <c r="BB121"/>
      <c r="BC121"/>
      <c r="BD121"/>
      <c r="BE121"/>
      <c r="BF121"/>
      <c r="BG121"/>
    </row>
    <row r="122" spans="1:59" ht="14.4" customHeight="1">
      <c r="A122" s="1154"/>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51"/>
      <c r="AN122" s="443"/>
      <c r="AO122" s="1121"/>
      <c r="AP122" s="1137"/>
      <c r="AQ122" s="972"/>
      <c r="AR122" s="835"/>
      <c r="AS122" s="835"/>
      <c r="AT122" s="835"/>
      <c r="AU122" s="835"/>
      <c r="AV122" s="835"/>
      <c r="AW122" s="835"/>
      <c r="AX122" s="1138"/>
      <c r="AY122" s="1121"/>
      <c r="AZ122"/>
      <c r="BA122"/>
      <c r="BB122"/>
      <c r="BC122"/>
      <c r="BD122"/>
      <c r="BE122"/>
      <c r="BF122"/>
      <c r="BG122"/>
    </row>
    <row r="123" spans="1:59" ht="30" customHeight="1" thickBot="1">
      <c r="A123" s="1155"/>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22"/>
      <c r="AP123" s="1137"/>
      <c r="AQ123" s="973"/>
      <c r="AR123" s="835"/>
      <c r="AS123" s="835"/>
      <c r="AT123" s="835"/>
      <c r="AU123" s="835"/>
      <c r="AV123" s="835"/>
      <c r="AW123" s="835"/>
      <c r="AX123" s="1138"/>
      <c r="AY123" s="1122"/>
      <c r="AZ123"/>
      <c r="BA123"/>
      <c r="BB123"/>
      <c r="BC123"/>
      <c r="BD123"/>
      <c r="BE123"/>
      <c r="BF123"/>
      <c r="BG123"/>
    </row>
    <row r="124" spans="1:59" ht="30" customHeight="1">
      <c r="A124" s="1152">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IFERROR(VLOOKUP(K124,【参考】数式用３!$A$2:$AD$48,MATCH(N124,【参考】数式用３!$C$4:$AD$4,0)+2,0),"")</f>
        <v/>
      </c>
      <c r="P124" s="1139"/>
      <c r="Q124" s="1142" t="str">
        <f>IFERROR(VLOOKUP(K124,【参考】数式用３!$A$2:$AC$48,MATCH(P124,【参考】数式用３!$C$4:$AC$4,0)+2,0),"")</f>
        <v/>
      </c>
      <c r="R124" s="1145" t="s">
        <v>261</v>
      </c>
      <c r="S124" s="1148"/>
      <c r="T124" s="1065" t="s">
        <v>349</v>
      </c>
      <c r="U124" s="1148"/>
      <c r="V124" s="1065" t="s">
        <v>350</v>
      </c>
      <c r="W124" s="1148"/>
      <c r="X124" s="1065" t="s">
        <v>349</v>
      </c>
      <c r="Y124" s="1148"/>
      <c r="Z124" s="1065" t="s">
        <v>351</v>
      </c>
      <c r="AA124" s="1065" t="s">
        <v>169</v>
      </c>
      <c r="AB124" s="1065" t="str">
        <f>IF(S124&gt;=1,(W124*12+Y124)-(S124*12+U124)+1,"")</f>
        <v/>
      </c>
      <c r="AC124" s="1068" t="s">
        <v>352</v>
      </c>
      <c r="AD124" s="1059" t="str">
        <f>IFERROR(ROUNDDOWN(ROUND(L124*Q124,0)*M124,0)*AB124,"")</f>
        <v/>
      </c>
      <c r="AE124" s="1062" t="str">
        <f>IFERROR(ROUNDDOWN(ROUNDDOWN(ROUND(L124*VLOOKUP(K124,【参考】数式用３!$A$2:$AC$48,MATCH("処遇改善加算Ⅳ",【参考】数式用３!$C$4:$O$4,0)+2,0),0)*M124,0)*AB124*0.5,0), "")</f>
        <v/>
      </c>
      <c r="AF124" s="1125"/>
      <c r="AG124" s="1059" t="str">
        <f>IF(AND(AQ124&lt;&gt;"対象外", P124&lt;&gt;""),ROUNDDOWN(ROUND(L124*VLOOKUP(K124,【参考】数式用３!$A$2:$K$48,MATCH("ベア加算あり",【参考】数式用３!$C$4:$K$4,0)+2,0),0)*M124,0)*AB124,"")</f>
        <v/>
      </c>
      <c r="AH124" s="1128"/>
      <c r="AI124" s="1125"/>
      <c r="AJ124" s="1125"/>
      <c r="AK124" s="1131"/>
      <c r="AL124" s="1134"/>
      <c r="AM124" s="442" t="str">
        <f>IF(Q124="","",IF(Q124&lt;O124,"！加算の要件上は問題ありませんが、令和６年度末の加算率と比較して、令和７年度の加算率が低くなっています。",""))</f>
        <v/>
      </c>
      <c r="AN124" s="443"/>
      <c r="AO124" s="1120" t="str">
        <f>IF(K124&lt;&gt;"","Q列に色付け","")</f>
        <v/>
      </c>
      <c r="AP124" s="1137" t="str">
        <f>IF(AND(AE124&lt;&gt;0,AE124&lt;&gt;""),IF(AF124="○","入力済","未入力"),"")</f>
        <v/>
      </c>
      <c r="AQ124" s="971" t="str">
        <f>IFERROR((VLOOKUP(N124, 【参考】数式用３!$BE$5:$BE$13,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【参考】数式用３!$BB$5:$BC$48, 2, FALSE), "")</f>
        <v/>
      </c>
      <c r="AV124" s="835" t="str">
        <f>IF(AND(P124&lt;&gt;"処遇改善加算Ⅲ",P124&lt;&gt;"処遇改善加算Ⅳ", P124&lt;&gt;"", AU124&lt;&gt;"対象外"), 1,"")</f>
        <v/>
      </c>
      <c r="AW124" s="835" t="str">
        <f>IFERROR("_"&amp;VLOOKUP(K124, 【参考】数式用３!$AG$2:$AH$48, 2, FALSE), "")</f>
        <v/>
      </c>
      <c r="AX124" s="1138" t="str">
        <f>IF(AND(P124="処遇改善加算Ⅰ", AL124=""), "未入力","入力済")</f>
        <v>入力済</v>
      </c>
      <c r="AY124" s="1120" t="str">
        <f>G124</f>
        <v/>
      </c>
      <c r="AZ124"/>
      <c r="BA124"/>
      <c r="BB124"/>
      <c r="BC124"/>
      <c r="BD124"/>
      <c r="BE124"/>
      <c r="BF124"/>
      <c r="BG124"/>
    </row>
    <row r="125" spans="1:59" ht="14.4" customHeight="1">
      <c r="A125" s="1153"/>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21"/>
      <c r="AP125" s="1137"/>
      <c r="AQ125" s="972"/>
      <c r="AR125" s="835"/>
      <c r="AS125" s="835"/>
      <c r="AT125" s="835"/>
      <c r="AU125" s="835"/>
      <c r="AV125" s="835"/>
      <c r="AW125" s="835"/>
      <c r="AX125" s="1138"/>
      <c r="AY125" s="1121"/>
      <c r="AZ125"/>
      <c r="BA125"/>
      <c r="BB125"/>
      <c r="BC125"/>
      <c r="BD125"/>
      <c r="BE125"/>
      <c r="BF125"/>
      <c r="BG125"/>
    </row>
    <row r="126" spans="1:59" ht="14.4" customHeight="1">
      <c r="A126" s="1154"/>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51"/>
      <c r="AN126" s="443"/>
      <c r="AO126" s="1121"/>
      <c r="AP126" s="1137"/>
      <c r="AQ126" s="972"/>
      <c r="AR126" s="835"/>
      <c r="AS126" s="835"/>
      <c r="AT126" s="835"/>
      <c r="AU126" s="835"/>
      <c r="AV126" s="835"/>
      <c r="AW126" s="835"/>
      <c r="AX126" s="1138"/>
      <c r="AY126" s="1121"/>
      <c r="AZ126"/>
      <c r="BA126"/>
      <c r="BB126"/>
      <c r="BC126"/>
      <c r="BD126"/>
      <c r="BE126"/>
      <c r="BF126"/>
      <c r="BG126"/>
    </row>
    <row r="127" spans="1:59" ht="30" customHeight="1" thickBot="1">
      <c r="A127" s="1155"/>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22"/>
      <c r="AP127" s="1137"/>
      <c r="AQ127" s="973"/>
      <c r="AR127" s="835"/>
      <c r="AS127" s="835"/>
      <c r="AT127" s="835"/>
      <c r="AU127" s="835"/>
      <c r="AV127" s="835"/>
      <c r="AW127" s="835"/>
      <c r="AX127" s="1138"/>
      <c r="AY127" s="1122"/>
      <c r="AZ127"/>
      <c r="BA127"/>
      <c r="BB127"/>
      <c r="BC127"/>
      <c r="BD127"/>
      <c r="BE127"/>
      <c r="BF127"/>
      <c r="BG127"/>
    </row>
    <row r="128" spans="1:59" ht="30" customHeight="1">
      <c r="A128" s="1152">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IFERROR(VLOOKUP(K128,【参考】数式用３!$A$2:$AD$48,MATCH(N128,【参考】数式用３!$C$4:$AD$4,0)+2,0),"")</f>
        <v/>
      </c>
      <c r="P128" s="1139"/>
      <c r="Q128" s="1142" t="str">
        <f>IFERROR(VLOOKUP(K128,【参考】数式用３!$A$2:$AC$48,MATCH(P128,【参考】数式用３!$C$4:$AC$4,0)+2,0),"")</f>
        <v/>
      </c>
      <c r="R128" s="1145" t="s">
        <v>261</v>
      </c>
      <c r="S128" s="1148"/>
      <c r="T128" s="1065" t="s">
        <v>349</v>
      </c>
      <c r="U128" s="1148"/>
      <c r="V128" s="1065" t="s">
        <v>350</v>
      </c>
      <c r="W128" s="1148"/>
      <c r="X128" s="1065" t="s">
        <v>349</v>
      </c>
      <c r="Y128" s="1148"/>
      <c r="Z128" s="1065" t="s">
        <v>351</v>
      </c>
      <c r="AA128" s="1065" t="s">
        <v>169</v>
      </c>
      <c r="AB128" s="1065" t="str">
        <f>IF(S128&gt;=1,(W128*12+Y128)-(S128*12+U128)+1,"")</f>
        <v/>
      </c>
      <c r="AC128" s="1068" t="s">
        <v>352</v>
      </c>
      <c r="AD128" s="1059" t="str">
        <f>IFERROR(ROUNDDOWN(ROUND(L128*Q128,0)*M128,0)*AB128,"")</f>
        <v/>
      </c>
      <c r="AE128" s="1062" t="str">
        <f>IFERROR(ROUNDDOWN(ROUNDDOWN(ROUND(L128*VLOOKUP(K128,【参考】数式用３!$A$2:$AC$48,MATCH("処遇改善加算Ⅳ",【参考】数式用３!$C$4:$O$4,0)+2,0),0)*M128,0)*AB128*0.5,0), "")</f>
        <v/>
      </c>
      <c r="AF128" s="1125"/>
      <c r="AG128" s="1059" t="str">
        <f>IF(AND(AQ128&lt;&gt;"対象外", P128&lt;&gt;""),ROUNDDOWN(ROUND(L128*VLOOKUP(K128,【参考】数式用３!$A$2:$K$48,MATCH("ベア加算あり",【参考】数式用３!$C$4:$K$4,0)+2,0),0)*M128,0)*AB128,"")</f>
        <v/>
      </c>
      <c r="AH128" s="1128"/>
      <c r="AI128" s="1125"/>
      <c r="AJ128" s="1125"/>
      <c r="AK128" s="1131"/>
      <c r="AL128" s="1134"/>
      <c r="AM128" s="442" t="str">
        <f>IF(Q128="","",IF(Q128&lt;O128,"！加算の要件上は問題ありませんが、令和６年度末の加算率と比較して、令和７年度の加算率が低くなっています。",""))</f>
        <v/>
      </c>
      <c r="AN128" s="443"/>
      <c r="AO128" s="1120" t="str">
        <f>IF(K128&lt;&gt;"","Q列に色付け","")</f>
        <v/>
      </c>
      <c r="AP128" s="1137" t="str">
        <f>IF(AND(AE128&lt;&gt;0,AE128&lt;&gt;""),IF(AF128="○","入力済","未入力"),"")</f>
        <v/>
      </c>
      <c r="AQ128" s="971" t="str">
        <f>IFERROR((VLOOKUP(N128, 【参考】数式用３!$BE$5:$BE$13,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【参考】数式用３!$BB$5:$BC$48, 2, FALSE), "")</f>
        <v/>
      </c>
      <c r="AV128" s="835" t="str">
        <f>IF(AND(P128&lt;&gt;"処遇改善加算Ⅲ",P128&lt;&gt;"処遇改善加算Ⅳ", P128&lt;&gt;"", AU128&lt;&gt;"対象外"), 1,"")</f>
        <v/>
      </c>
      <c r="AW128" s="835" t="str">
        <f>IFERROR("_"&amp;VLOOKUP(K128, 【参考】数式用３!$AG$2:$AH$48, 2, FALSE), "")</f>
        <v/>
      </c>
      <c r="AX128" s="1138" t="str">
        <f>IF(AND(P128="処遇改善加算Ⅰ", AL128=""), "未入力","入力済")</f>
        <v>入力済</v>
      </c>
      <c r="AY128" s="1120" t="str">
        <f>G128</f>
        <v/>
      </c>
      <c r="AZ128"/>
      <c r="BA128"/>
      <c r="BB128"/>
      <c r="BC128"/>
      <c r="BD128"/>
      <c r="BE128"/>
      <c r="BF128"/>
      <c r="BG128"/>
    </row>
    <row r="129" spans="1:59" ht="14.4" customHeight="1">
      <c r="A129" s="1153"/>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21"/>
      <c r="AP129" s="1137"/>
      <c r="AQ129" s="972"/>
      <c r="AR129" s="835"/>
      <c r="AS129" s="835"/>
      <c r="AT129" s="835"/>
      <c r="AU129" s="835"/>
      <c r="AV129" s="835"/>
      <c r="AW129" s="835"/>
      <c r="AX129" s="1138"/>
      <c r="AY129" s="1121"/>
      <c r="AZ129"/>
      <c r="BA129"/>
      <c r="BB129"/>
      <c r="BC129"/>
      <c r="BD129"/>
      <c r="BE129"/>
      <c r="BF129"/>
      <c r="BG129"/>
    </row>
    <row r="130" spans="1:59" ht="14.4" customHeight="1">
      <c r="A130" s="1154"/>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51"/>
      <c r="AN130" s="443"/>
      <c r="AO130" s="1121"/>
      <c r="AP130" s="1137"/>
      <c r="AQ130" s="972"/>
      <c r="AR130" s="835"/>
      <c r="AS130" s="835"/>
      <c r="AT130" s="835"/>
      <c r="AU130" s="835"/>
      <c r="AV130" s="835"/>
      <c r="AW130" s="835"/>
      <c r="AX130" s="1138"/>
      <c r="AY130" s="1121"/>
      <c r="AZ130"/>
      <c r="BA130"/>
      <c r="BB130"/>
      <c r="BC130"/>
      <c r="BD130"/>
      <c r="BE130"/>
      <c r="BF130"/>
      <c r="BG130"/>
    </row>
    <row r="131" spans="1:59" ht="30" customHeight="1" thickBot="1">
      <c r="A131" s="1155"/>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22"/>
      <c r="AP131" s="1137"/>
      <c r="AQ131" s="973"/>
      <c r="AR131" s="835"/>
      <c r="AS131" s="835"/>
      <c r="AT131" s="835"/>
      <c r="AU131" s="835"/>
      <c r="AV131" s="835"/>
      <c r="AW131" s="835"/>
      <c r="AX131" s="1138"/>
      <c r="AY131" s="1122"/>
      <c r="AZ131"/>
      <c r="BA131"/>
      <c r="BB131"/>
      <c r="BC131"/>
      <c r="BD131"/>
      <c r="BE131"/>
      <c r="BF131"/>
      <c r="BG131"/>
    </row>
    <row r="132" spans="1:59" ht="30" customHeight="1">
      <c r="A132" s="1152">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IFERROR(VLOOKUP(K132,【参考】数式用３!$A$2:$AD$48,MATCH(N132,【参考】数式用３!$C$4:$AD$4,0)+2,0),"")</f>
        <v/>
      </c>
      <c r="P132" s="1139"/>
      <c r="Q132" s="1142" t="str">
        <f>IFERROR(VLOOKUP(K132,【参考】数式用３!$A$2:$AC$48,MATCH(P132,【参考】数式用３!$C$4:$AC$4,0)+2,0),"")</f>
        <v/>
      </c>
      <c r="R132" s="1145" t="s">
        <v>261</v>
      </c>
      <c r="S132" s="1148"/>
      <c r="T132" s="1065" t="s">
        <v>349</v>
      </c>
      <c r="U132" s="1148"/>
      <c r="V132" s="1065" t="s">
        <v>350</v>
      </c>
      <c r="W132" s="1148"/>
      <c r="X132" s="1065" t="s">
        <v>349</v>
      </c>
      <c r="Y132" s="1148"/>
      <c r="Z132" s="1065" t="s">
        <v>351</v>
      </c>
      <c r="AA132" s="1065" t="s">
        <v>169</v>
      </c>
      <c r="AB132" s="1065" t="str">
        <f>IF(S132&gt;=1,(W132*12+Y132)-(S132*12+U132)+1,"")</f>
        <v/>
      </c>
      <c r="AC132" s="1068" t="s">
        <v>352</v>
      </c>
      <c r="AD132" s="1059" t="str">
        <f>IFERROR(ROUNDDOWN(ROUND(L132*Q132,0)*M132,0)*AB132,"")</f>
        <v/>
      </c>
      <c r="AE132" s="1062" t="str">
        <f>IFERROR(ROUNDDOWN(ROUNDDOWN(ROUND(L132*VLOOKUP(K132,【参考】数式用３!$A$2:$AC$48,MATCH("処遇改善加算Ⅳ",【参考】数式用３!$C$4:$O$4,0)+2,0),0)*M132,0)*AB132*0.5,0), "")</f>
        <v/>
      </c>
      <c r="AF132" s="1125"/>
      <c r="AG132" s="1059" t="str">
        <f>IF(AND(AQ132&lt;&gt;"対象外", P132&lt;&gt;""),ROUNDDOWN(ROUND(L132*VLOOKUP(K132,【参考】数式用３!$A$2:$K$48,MATCH("ベア加算あり",【参考】数式用３!$C$4:$K$4,0)+2,0),0)*M132,0)*AB132,"")</f>
        <v/>
      </c>
      <c r="AH132" s="1128"/>
      <c r="AI132" s="1125"/>
      <c r="AJ132" s="1125"/>
      <c r="AK132" s="1131"/>
      <c r="AL132" s="1134"/>
      <c r="AM132" s="442" t="str">
        <f>IF(Q132="","",IF(Q132&lt;O132,"！加算の要件上は問題ありませんが、令和６年度末の加算率と比較して、令和７年度の加算率が低くなっています。",""))</f>
        <v/>
      </c>
      <c r="AN132" s="443"/>
      <c r="AO132" s="1120" t="str">
        <f>IF(K132&lt;&gt;"","Q列に色付け","")</f>
        <v/>
      </c>
      <c r="AP132" s="1137" t="str">
        <f>IF(AND(AE132&lt;&gt;0,AE132&lt;&gt;""),IF(AF132="○","入力済","未入力"),"")</f>
        <v/>
      </c>
      <c r="AQ132" s="971" t="str">
        <f>IFERROR((VLOOKUP(N132, 【参考】数式用３!$BE$5:$BE$13,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【参考】数式用３!$BB$5:$BC$48, 2, FALSE), "")</f>
        <v/>
      </c>
      <c r="AV132" s="835" t="str">
        <f>IF(AND(P132&lt;&gt;"処遇改善加算Ⅲ",P132&lt;&gt;"処遇改善加算Ⅳ", P132&lt;&gt;"", AU132&lt;&gt;"対象外"), 1,"")</f>
        <v/>
      </c>
      <c r="AW132" s="835" t="str">
        <f>IFERROR("_"&amp;VLOOKUP(K132, 【参考】数式用３!$AG$2:$AH$48, 2, FALSE), "")</f>
        <v/>
      </c>
      <c r="AX132" s="1138" t="str">
        <f>IF(AND(P132="処遇改善加算Ⅰ", AL132=""), "未入力","入力済")</f>
        <v>入力済</v>
      </c>
      <c r="AY132" s="1120" t="str">
        <f>G132</f>
        <v/>
      </c>
      <c r="AZ132"/>
      <c r="BA132"/>
      <c r="BB132"/>
      <c r="BC132"/>
      <c r="BD132"/>
      <c r="BE132"/>
      <c r="BF132"/>
      <c r="BG132"/>
    </row>
    <row r="133" spans="1:59" ht="14.4" customHeight="1">
      <c r="A133" s="1153"/>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21"/>
      <c r="AP133" s="1137"/>
      <c r="AQ133" s="972"/>
      <c r="AR133" s="835"/>
      <c r="AS133" s="835"/>
      <c r="AT133" s="835"/>
      <c r="AU133" s="835"/>
      <c r="AV133" s="835"/>
      <c r="AW133" s="835"/>
      <c r="AX133" s="1138"/>
      <c r="AY133" s="1121"/>
      <c r="AZ133"/>
      <c r="BA133"/>
      <c r="BB133"/>
      <c r="BC133"/>
      <c r="BD133"/>
      <c r="BE133"/>
      <c r="BF133"/>
      <c r="BG133"/>
    </row>
    <row r="134" spans="1:59" ht="14.4" customHeight="1">
      <c r="A134" s="1154"/>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51"/>
      <c r="AN134" s="443"/>
      <c r="AO134" s="1121"/>
      <c r="AP134" s="1137"/>
      <c r="AQ134" s="972"/>
      <c r="AR134" s="835"/>
      <c r="AS134" s="835"/>
      <c r="AT134" s="835"/>
      <c r="AU134" s="835"/>
      <c r="AV134" s="835"/>
      <c r="AW134" s="835"/>
      <c r="AX134" s="1138"/>
      <c r="AY134" s="1121"/>
      <c r="AZ134"/>
      <c r="BA134"/>
      <c r="BB134"/>
      <c r="BC134"/>
      <c r="BD134"/>
      <c r="BE134"/>
      <c r="BF134"/>
      <c r="BG134"/>
    </row>
    <row r="135" spans="1:59" ht="30" customHeight="1" thickBot="1">
      <c r="A135" s="1155"/>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22"/>
      <c r="AP135" s="1137"/>
      <c r="AQ135" s="973"/>
      <c r="AR135" s="835"/>
      <c r="AS135" s="835"/>
      <c r="AT135" s="835"/>
      <c r="AU135" s="835"/>
      <c r="AV135" s="835"/>
      <c r="AW135" s="835"/>
      <c r="AX135" s="1138"/>
      <c r="AY135" s="1122"/>
      <c r="AZ135"/>
      <c r="BA135"/>
      <c r="BB135"/>
      <c r="BC135"/>
      <c r="BD135"/>
      <c r="BE135"/>
      <c r="BF135"/>
      <c r="BG135"/>
    </row>
    <row r="136" spans="1:59" ht="30" customHeight="1">
      <c r="A136" s="1152">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IFERROR(VLOOKUP(K136,【参考】数式用３!$A$2:$AD$48,MATCH(N136,【参考】数式用３!$C$4:$AD$4,0)+2,0),"")</f>
        <v/>
      </c>
      <c r="P136" s="1139"/>
      <c r="Q136" s="1142" t="str">
        <f>IFERROR(VLOOKUP(K136,【参考】数式用３!$A$2:$AC$48,MATCH(P136,【参考】数式用３!$C$4:$AC$4,0)+2,0),"")</f>
        <v/>
      </c>
      <c r="R136" s="1145" t="s">
        <v>261</v>
      </c>
      <c r="S136" s="1148"/>
      <c r="T136" s="1065" t="s">
        <v>349</v>
      </c>
      <c r="U136" s="1148"/>
      <c r="V136" s="1065" t="s">
        <v>350</v>
      </c>
      <c r="W136" s="1148"/>
      <c r="X136" s="1065" t="s">
        <v>349</v>
      </c>
      <c r="Y136" s="1148"/>
      <c r="Z136" s="1065" t="s">
        <v>351</v>
      </c>
      <c r="AA136" s="1065" t="s">
        <v>169</v>
      </c>
      <c r="AB136" s="1065" t="str">
        <f>IF(S136&gt;=1,(W136*12+Y136)-(S136*12+U136)+1,"")</f>
        <v/>
      </c>
      <c r="AC136" s="1068" t="s">
        <v>352</v>
      </c>
      <c r="AD136" s="1059" t="str">
        <f>IFERROR(ROUNDDOWN(ROUND(L136*Q136,0)*M136,0)*AB136,"")</f>
        <v/>
      </c>
      <c r="AE136" s="1062" t="str">
        <f>IFERROR(ROUNDDOWN(ROUNDDOWN(ROUND(L136*VLOOKUP(K136,【参考】数式用３!$A$2:$AC$48,MATCH("処遇改善加算Ⅳ",【参考】数式用３!$C$4:$O$4,0)+2,0),0)*M136,0)*AB136*0.5,0), "")</f>
        <v/>
      </c>
      <c r="AF136" s="1125"/>
      <c r="AG136" s="1059" t="str">
        <f>IF(AND(AQ136&lt;&gt;"対象外", P136&lt;&gt;""),ROUNDDOWN(ROUND(L136*VLOOKUP(K136,【参考】数式用３!$A$2:$K$48,MATCH("ベア加算あり",【参考】数式用３!$C$4:$K$4,0)+2,0),0)*M136,0)*AB136,"")</f>
        <v/>
      </c>
      <c r="AH136" s="1128"/>
      <c r="AI136" s="1125"/>
      <c r="AJ136" s="1125"/>
      <c r="AK136" s="1131"/>
      <c r="AL136" s="1134"/>
      <c r="AM136" s="442" t="str">
        <f>IF(Q136="","",IF(Q136&lt;O136,"！加算の要件上は問題ありませんが、令和６年度末の加算率と比較して、令和７年度の加算率が低くなっています。",""))</f>
        <v/>
      </c>
      <c r="AN136" s="443"/>
      <c r="AO136" s="1120" t="str">
        <f>IF(K136&lt;&gt;"","Q列に色付け","")</f>
        <v/>
      </c>
      <c r="AP136" s="1137" t="str">
        <f>IF(AND(AE136&lt;&gt;0,AE136&lt;&gt;""),IF(AF136="○","入力済","未入力"),"")</f>
        <v/>
      </c>
      <c r="AQ136" s="971" t="str">
        <f>IFERROR((VLOOKUP(N136, 【参考】数式用３!$BE$5:$BE$13,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【参考】数式用３!$BB$5:$BC$48, 2, FALSE), "")</f>
        <v/>
      </c>
      <c r="AV136" s="835" t="str">
        <f>IF(AND(P136&lt;&gt;"処遇改善加算Ⅲ",P136&lt;&gt;"処遇改善加算Ⅳ", P136&lt;&gt;"", AU136&lt;&gt;"対象外"), 1,"")</f>
        <v/>
      </c>
      <c r="AW136" s="835" t="str">
        <f>IFERROR("_"&amp;VLOOKUP(K136, 【参考】数式用３!$AG$2:$AH$48, 2, FALSE), "")</f>
        <v/>
      </c>
      <c r="AX136" s="1138" t="str">
        <f>IF(AND(P136="処遇改善加算Ⅰ", AL136=""), "未入力","入力済")</f>
        <v>入力済</v>
      </c>
      <c r="AY136" s="1120" t="str">
        <f>G136</f>
        <v/>
      </c>
      <c r="AZ136"/>
      <c r="BA136"/>
      <c r="BB136"/>
      <c r="BC136"/>
      <c r="BD136"/>
      <c r="BE136"/>
      <c r="BF136"/>
      <c r="BG136"/>
    </row>
    <row r="137" spans="1:59" ht="14.4" customHeight="1">
      <c r="A137" s="1153"/>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21"/>
      <c r="AP137" s="1137"/>
      <c r="AQ137" s="972"/>
      <c r="AR137" s="835"/>
      <c r="AS137" s="835"/>
      <c r="AT137" s="835"/>
      <c r="AU137" s="835"/>
      <c r="AV137" s="835"/>
      <c r="AW137" s="835"/>
      <c r="AX137" s="1138"/>
      <c r="AY137" s="1121"/>
      <c r="AZ137"/>
      <c r="BA137"/>
      <c r="BB137"/>
      <c r="BC137"/>
      <c r="BD137"/>
      <c r="BE137"/>
      <c r="BF137"/>
      <c r="BG137"/>
    </row>
    <row r="138" spans="1:59" ht="14.4" customHeight="1">
      <c r="A138" s="1154"/>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51"/>
      <c r="AN138" s="443"/>
      <c r="AO138" s="1121"/>
      <c r="AP138" s="1137"/>
      <c r="AQ138" s="972"/>
      <c r="AR138" s="835"/>
      <c r="AS138" s="835"/>
      <c r="AT138" s="835"/>
      <c r="AU138" s="835"/>
      <c r="AV138" s="835"/>
      <c r="AW138" s="835"/>
      <c r="AX138" s="1138"/>
      <c r="AY138" s="1121"/>
      <c r="AZ138"/>
      <c r="BA138"/>
      <c r="BB138"/>
      <c r="BC138"/>
      <c r="BD138"/>
      <c r="BE138"/>
      <c r="BF138"/>
      <c r="BG138"/>
    </row>
    <row r="139" spans="1:59" ht="30" customHeight="1" thickBot="1">
      <c r="A139" s="1155"/>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22"/>
      <c r="AP139" s="1137"/>
      <c r="AQ139" s="973"/>
      <c r="AR139" s="835"/>
      <c r="AS139" s="835"/>
      <c r="AT139" s="835"/>
      <c r="AU139" s="835"/>
      <c r="AV139" s="835"/>
      <c r="AW139" s="835"/>
      <c r="AX139" s="1138"/>
      <c r="AY139" s="1122"/>
      <c r="AZ139"/>
      <c r="BA139"/>
      <c r="BB139"/>
      <c r="BC139"/>
      <c r="BD139"/>
      <c r="BE139"/>
      <c r="BF139"/>
      <c r="BG139"/>
    </row>
    <row r="140" spans="1:59" ht="30" customHeight="1">
      <c r="A140" s="1152">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IFERROR(VLOOKUP(K140,【参考】数式用３!$A$2:$AD$48,MATCH(N140,【参考】数式用３!$C$4:$AD$4,0)+2,0),"")</f>
        <v/>
      </c>
      <c r="P140" s="1139"/>
      <c r="Q140" s="1142" t="str">
        <f>IFERROR(VLOOKUP(K140,【参考】数式用３!$A$2:$AC$48,MATCH(P140,【参考】数式用３!$C$4:$AC$4,0)+2,0),"")</f>
        <v/>
      </c>
      <c r="R140" s="1145" t="s">
        <v>261</v>
      </c>
      <c r="S140" s="1148"/>
      <c r="T140" s="1065" t="s">
        <v>349</v>
      </c>
      <c r="U140" s="1148"/>
      <c r="V140" s="1065" t="s">
        <v>350</v>
      </c>
      <c r="W140" s="1148"/>
      <c r="X140" s="1065" t="s">
        <v>349</v>
      </c>
      <c r="Y140" s="1148"/>
      <c r="Z140" s="1065" t="s">
        <v>351</v>
      </c>
      <c r="AA140" s="1065" t="s">
        <v>169</v>
      </c>
      <c r="AB140" s="1065" t="str">
        <f>IF(S140&gt;=1,(W140*12+Y140)-(S140*12+U140)+1,"")</f>
        <v/>
      </c>
      <c r="AC140" s="1068" t="s">
        <v>352</v>
      </c>
      <c r="AD140" s="1059" t="str">
        <f>IFERROR(ROUNDDOWN(ROUND(L140*Q140,0)*M140,0)*AB140,"")</f>
        <v/>
      </c>
      <c r="AE140" s="1062" t="str">
        <f>IFERROR(ROUNDDOWN(ROUNDDOWN(ROUND(L140*VLOOKUP(K140,【参考】数式用３!$A$2:$AC$48,MATCH("処遇改善加算Ⅳ",【参考】数式用３!$C$4:$O$4,0)+2,0),0)*M140,0)*AB140*0.5,0), "")</f>
        <v/>
      </c>
      <c r="AF140" s="1125"/>
      <c r="AG140" s="1059" t="str">
        <f>IF(AND(AQ140&lt;&gt;"対象外", P140&lt;&gt;""),ROUNDDOWN(ROUND(L140*VLOOKUP(K140,【参考】数式用３!$A$2:$K$48,MATCH("ベア加算あり",【参考】数式用３!$C$4:$K$4,0)+2,0),0)*M140,0)*AB140,"")</f>
        <v/>
      </c>
      <c r="AH140" s="1128"/>
      <c r="AI140" s="1125"/>
      <c r="AJ140" s="1125"/>
      <c r="AK140" s="1131"/>
      <c r="AL140" s="1134"/>
      <c r="AM140" s="442" t="str">
        <f>IF(Q140="","",IF(Q140&lt;O140,"！加算の要件上は問題ありませんが、令和６年度末の加算率と比較して、令和７年度の加算率が低くなっています。",""))</f>
        <v/>
      </c>
      <c r="AN140" s="443"/>
      <c r="AO140" s="1120" t="str">
        <f>IF(K140&lt;&gt;"","Q列に色付け","")</f>
        <v/>
      </c>
      <c r="AP140" s="1137" t="str">
        <f>IF(AND(AE140&lt;&gt;0,AE140&lt;&gt;""),IF(AF140="○","入力済","未入力"),"")</f>
        <v/>
      </c>
      <c r="AQ140" s="971" t="str">
        <f>IFERROR((VLOOKUP(N140, 【参考】数式用３!$BE$5:$BE$13,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【参考】数式用３!$BB$5:$BC$48, 2, FALSE), "")</f>
        <v/>
      </c>
      <c r="AV140" s="835" t="str">
        <f>IF(AND(P140&lt;&gt;"処遇改善加算Ⅲ",P140&lt;&gt;"処遇改善加算Ⅳ", P140&lt;&gt;"", AU140&lt;&gt;"対象外"), 1,"")</f>
        <v/>
      </c>
      <c r="AW140" s="835" t="str">
        <f>IFERROR("_"&amp;VLOOKUP(K140, 【参考】数式用３!$AG$2:$AH$48, 2, FALSE), "")</f>
        <v/>
      </c>
      <c r="AX140" s="1138" t="str">
        <f>IF(AND(P140="処遇改善加算Ⅰ", AL140=""), "未入力","入力済")</f>
        <v>入力済</v>
      </c>
      <c r="AY140" s="1120" t="str">
        <f>G140</f>
        <v/>
      </c>
      <c r="AZ140"/>
      <c r="BA140"/>
      <c r="BB140"/>
      <c r="BC140"/>
      <c r="BD140"/>
      <c r="BE140"/>
      <c r="BF140"/>
      <c r="BG140"/>
    </row>
    <row r="141" spans="1:59" ht="14.4" customHeight="1">
      <c r="A141" s="1153"/>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21"/>
      <c r="AP141" s="1137"/>
      <c r="AQ141" s="972"/>
      <c r="AR141" s="835"/>
      <c r="AS141" s="835"/>
      <c r="AT141" s="835"/>
      <c r="AU141" s="835"/>
      <c r="AV141" s="835"/>
      <c r="AW141" s="835"/>
      <c r="AX141" s="1138"/>
      <c r="AY141" s="1121"/>
      <c r="AZ141"/>
      <c r="BA141"/>
      <c r="BB141"/>
      <c r="BC141"/>
      <c r="BD141"/>
      <c r="BE141"/>
      <c r="BF141"/>
      <c r="BG141"/>
    </row>
    <row r="142" spans="1:59" ht="14.4" customHeight="1">
      <c r="A142" s="1154"/>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51"/>
      <c r="AN142" s="443"/>
      <c r="AO142" s="1121"/>
      <c r="AP142" s="1137"/>
      <c r="AQ142" s="972"/>
      <c r="AR142" s="835"/>
      <c r="AS142" s="835"/>
      <c r="AT142" s="835"/>
      <c r="AU142" s="835"/>
      <c r="AV142" s="835"/>
      <c r="AW142" s="835"/>
      <c r="AX142" s="1138"/>
      <c r="AY142" s="1121"/>
      <c r="AZ142"/>
      <c r="BA142"/>
      <c r="BB142"/>
      <c r="BC142"/>
      <c r="BD142"/>
      <c r="BE142"/>
      <c r="BF142"/>
      <c r="BG142"/>
    </row>
    <row r="143" spans="1:59" ht="30" customHeight="1" thickBot="1">
      <c r="A143" s="1155"/>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22"/>
      <c r="AP143" s="1137"/>
      <c r="AQ143" s="973"/>
      <c r="AR143" s="835"/>
      <c r="AS143" s="835"/>
      <c r="AT143" s="835"/>
      <c r="AU143" s="835"/>
      <c r="AV143" s="835"/>
      <c r="AW143" s="835"/>
      <c r="AX143" s="1138"/>
      <c r="AY143" s="1122"/>
      <c r="AZ143"/>
      <c r="BA143"/>
      <c r="BB143"/>
      <c r="BC143"/>
      <c r="BD143"/>
      <c r="BE143"/>
      <c r="BF143"/>
      <c r="BG143"/>
    </row>
    <row r="144" spans="1:59" ht="30" customHeight="1">
      <c r="A144" s="1152">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IFERROR(VLOOKUP(K144,【参考】数式用３!$A$2:$AD$48,MATCH(N144,【参考】数式用３!$C$4:$AD$4,0)+2,0),"")</f>
        <v/>
      </c>
      <c r="P144" s="1139"/>
      <c r="Q144" s="1142" t="str">
        <f>IFERROR(VLOOKUP(K144,【参考】数式用３!$A$2:$AC$48,MATCH(P144,【参考】数式用３!$C$4:$AC$4,0)+2,0),"")</f>
        <v/>
      </c>
      <c r="R144" s="1145" t="s">
        <v>261</v>
      </c>
      <c r="S144" s="1148"/>
      <c r="T144" s="1065" t="s">
        <v>349</v>
      </c>
      <c r="U144" s="1148"/>
      <c r="V144" s="1065" t="s">
        <v>350</v>
      </c>
      <c r="W144" s="1148"/>
      <c r="X144" s="1065" t="s">
        <v>349</v>
      </c>
      <c r="Y144" s="1148"/>
      <c r="Z144" s="1065" t="s">
        <v>351</v>
      </c>
      <c r="AA144" s="1065" t="s">
        <v>169</v>
      </c>
      <c r="AB144" s="1065" t="str">
        <f>IF(S144&gt;=1,(W144*12+Y144)-(S144*12+U144)+1,"")</f>
        <v/>
      </c>
      <c r="AC144" s="1068" t="s">
        <v>352</v>
      </c>
      <c r="AD144" s="1059" t="str">
        <f>IFERROR(ROUNDDOWN(ROUND(L144*Q144,0)*M144,0)*AB144,"")</f>
        <v/>
      </c>
      <c r="AE144" s="1062" t="str">
        <f>IFERROR(ROUNDDOWN(ROUNDDOWN(ROUND(L144*VLOOKUP(K144,【参考】数式用３!$A$2:$AC$48,MATCH("処遇改善加算Ⅳ",【参考】数式用３!$C$4:$O$4,0)+2,0),0)*M144,0)*AB144*0.5,0), "")</f>
        <v/>
      </c>
      <c r="AF144" s="1125"/>
      <c r="AG144" s="1059" t="str">
        <f>IF(AND(AQ144&lt;&gt;"対象外", P144&lt;&gt;""),ROUNDDOWN(ROUND(L144*VLOOKUP(K144,【参考】数式用３!$A$2:$K$48,MATCH("ベア加算あり",【参考】数式用３!$C$4:$K$4,0)+2,0),0)*M144,0)*AB144,"")</f>
        <v/>
      </c>
      <c r="AH144" s="1128"/>
      <c r="AI144" s="1125"/>
      <c r="AJ144" s="1125"/>
      <c r="AK144" s="1131"/>
      <c r="AL144" s="1134"/>
      <c r="AM144" s="442" t="str">
        <f>IF(Q144="","",IF(Q144&lt;O144,"！加算の要件上は問題ありませんが、令和６年度末の加算率と比較して、令和７年度の加算率が低くなっています。",""))</f>
        <v/>
      </c>
      <c r="AN144" s="443"/>
      <c r="AO144" s="1120" t="str">
        <f>IF(K144&lt;&gt;"","Q列に色付け","")</f>
        <v/>
      </c>
      <c r="AP144" s="1137" t="str">
        <f>IF(AND(AE144&lt;&gt;0,AE144&lt;&gt;""),IF(AF144="○","入力済","未入力"),"")</f>
        <v/>
      </c>
      <c r="AQ144" s="971" t="str">
        <f>IFERROR((VLOOKUP(N144, 【参考】数式用３!$BE$5:$BE$13,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【参考】数式用３!$BB$5:$BC$48, 2, FALSE), "")</f>
        <v/>
      </c>
      <c r="AV144" s="835" t="str">
        <f>IF(AND(P144&lt;&gt;"処遇改善加算Ⅲ",P144&lt;&gt;"処遇改善加算Ⅳ", P144&lt;&gt;"", AU144&lt;&gt;"対象外"), 1,"")</f>
        <v/>
      </c>
      <c r="AW144" s="835" t="str">
        <f>IFERROR("_"&amp;VLOOKUP(K144, 【参考】数式用３!$AG$2:$AH$48, 2, FALSE), "")</f>
        <v/>
      </c>
      <c r="AX144" s="1138" t="str">
        <f>IF(AND(P144="処遇改善加算Ⅰ", AL144=""), "未入力","入力済")</f>
        <v>入力済</v>
      </c>
      <c r="AY144" s="1120" t="str">
        <f>G144</f>
        <v/>
      </c>
      <c r="AZ144"/>
      <c r="BA144"/>
      <c r="BB144"/>
      <c r="BC144"/>
      <c r="BD144"/>
      <c r="BE144"/>
      <c r="BF144"/>
      <c r="BG144"/>
    </row>
    <row r="145" spans="1:59" ht="14.4" customHeight="1">
      <c r="A145" s="1153"/>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21"/>
      <c r="AP145" s="1137"/>
      <c r="AQ145" s="972"/>
      <c r="AR145" s="835"/>
      <c r="AS145" s="835"/>
      <c r="AT145" s="835"/>
      <c r="AU145" s="835"/>
      <c r="AV145" s="835"/>
      <c r="AW145" s="835"/>
      <c r="AX145" s="1138"/>
      <c r="AY145" s="1121"/>
      <c r="AZ145"/>
      <c r="BA145"/>
      <c r="BB145"/>
      <c r="BC145"/>
      <c r="BD145"/>
      <c r="BE145"/>
      <c r="BF145"/>
      <c r="BG145"/>
    </row>
    <row r="146" spans="1:59" ht="14.4" customHeight="1">
      <c r="A146" s="1154"/>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51"/>
      <c r="AN146" s="443"/>
      <c r="AO146" s="1121"/>
      <c r="AP146" s="1137"/>
      <c r="AQ146" s="972"/>
      <c r="AR146" s="835"/>
      <c r="AS146" s="835"/>
      <c r="AT146" s="835"/>
      <c r="AU146" s="835"/>
      <c r="AV146" s="835"/>
      <c r="AW146" s="835"/>
      <c r="AX146" s="1138"/>
      <c r="AY146" s="1121"/>
      <c r="AZ146"/>
      <c r="BA146"/>
      <c r="BB146"/>
      <c r="BC146"/>
      <c r="BD146"/>
      <c r="BE146"/>
      <c r="BF146"/>
      <c r="BG146"/>
    </row>
    <row r="147" spans="1:59" ht="30" customHeight="1" thickBot="1">
      <c r="A147" s="1155"/>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22"/>
      <c r="AP147" s="1137"/>
      <c r="AQ147" s="973"/>
      <c r="AR147" s="835"/>
      <c r="AS147" s="835"/>
      <c r="AT147" s="835"/>
      <c r="AU147" s="835"/>
      <c r="AV147" s="835"/>
      <c r="AW147" s="835"/>
      <c r="AX147" s="1138"/>
      <c r="AY147" s="1122"/>
      <c r="AZ147"/>
      <c r="BA147"/>
      <c r="BB147"/>
      <c r="BC147"/>
      <c r="BD147"/>
      <c r="BE147"/>
      <c r="BF147"/>
      <c r="BG147"/>
    </row>
    <row r="148" spans="1:59" ht="30" customHeight="1">
      <c r="A148" s="1152">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IFERROR(VLOOKUP(K148,【参考】数式用３!$A$2:$AD$48,MATCH(N148,【参考】数式用３!$C$4:$AD$4,0)+2,0),"")</f>
        <v/>
      </c>
      <c r="P148" s="1139"/>
      <c r="Q148" s="1142" t="str">
        <f>IFERROR(VLOOKUP(K148,【参考】数式用３!$A$2:$AC$48,MATCH(P148,【参考】数式用３!$C$4:$AC$4,0)+2,0),"")</f>
        <v/>
      </c>
      <c r="R148" s="1145" t="s">
        <v>261</v>
      </c>
      <c r="S148" s="1148"/>
      <c r="T148" s="1065" t="s">
        <v>349</v>
      </c>
      <c r="U148" s="1148"/>
      <c r="V148" s="1065" t="s">
        <v>350</v>
      </c>
      <c r="W148" s="1148"/>
      <c r="X148" s="1065" t="s">
        <v>349</v>
      </c>
      <c r="Y148" s="1148"/>
      <c r="Z148" s="1065" t="s">
        <v>351</v>
      </c>
      <c r="AA148" s="1065" t="s">
        <v>169</v>
      </c>
      <c r="AB148" s="1065" t="str">
        <f>IF(S148&gt;=1,(W148*12+Y148)-(S148*12+U148)+1,"")</f>
        <v/>
      </c>
      <c r="AC148" s="1068" t="s">
        <v>352</v>
      </c>
      <c r="AD148" s="1059" t="str">
        <f>IFERROR(ROUNDDOWN(ROUND(L148*Q148,0)*M148,0)*AB148,"")</f>
        <v/>
      </c>
      <c r="AE148" s="1062" t="str">
        <f>IFERROR(ROUNDDOWN(ROUNDDOWN(ROUND(L148*VLOOKUP(K148,【参考】数式用３!$A$2:$AC$48,MATCH("処遇改善加算Ⅳ",【参考】数式用３!$C$4:$O$4,0)+2,0),0)*M148,0)*AB148*0.5,0), "")</f>
        <v/>
      </c>
      <c r="AF148" s="1125"/>
      <c r="AG148" s="1059" t="str">
        <f>IF(AND(AQ148&lt;&gt;"対象外", P148&lt;&gt;""),ROUNDDOWN(ROUND(L148*VLOOKUP(K148,【参考】数式用３!$A$2:$K$48,MATCH("ベア加算あり",【参考】数式用３!$C$4:$K$4,0)+2,0),0)*M148,0)*AB148,"")</f>
        <v/>
      </c>
      <c r="AH148" s="1128"/>
      <c r="AI148" s="1125"/>
      <c r="AJ148" s="1125"/>
      <c r="AK148" s="1131"/>
      <c r="AL148" s="1134"/>
      <c r="AM148" s="442" t="str">
        <f>IF(Q148="","",IF(Q148&lt;O148,"！加算の要件上は問題ありませんが、令和６年度末の加算率と比較して、令和７年度の加算率が低くなっています。",""))</f>
        <v/>
      </c>
      <c r="AN148" s="443"/>
      <c r="AO148" s="1120" t="str">
        <f>IF(K148&lt;&gt;"","Q列に色付け","")</f>
        <v/>
      </c>
      <c r="AP148" s="1137" t="str">
        <f>IF(AND(AE148&lt;&gt;0,AE148&lt;&gt;""),IF(AF148="○","入力済","未入力"),"")</f>
        <v/>
      </c>
      <c r="AQ148" s="971" t="str">
        <f>IFERROR((VLOOKUP(N148, 【参考】数式用３!$BE$5:$BE$13,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【参考】数式用３!$BB$5:$BC$48, 2, FALSE), "")</f>
        <v/>
      </c>
      <c r="AV148" s="835" t="str">
        <f>IF(AND(P148&lt;&gt;"処遇改善加算Ⅲ",P148&lt;&gt;"処遇改善加算Ⅳ", P148&lt;&gt;"", AU148&lt;&gt;"対象外"), 1,"")</f>
        <v/>
      </c>
      <c r="AW148" s="835" t="str">
        <f>IFERROR("_"&amp;VLOOKUP(K148, 【参考】数式用３!$AG$2:$AH$48, 2, FALSE), "")</f>
        <v/>
      </c>
      <c r="AX148" s="1138" t="str">
        <f>IF(AND(P148="処遇改善加算Ⅰ", AL148=""), "未入力","入力済")</f>
        <v>入力済</v>
      </c>
      <c r="AY148" s="1120" t="str">
        <f>G148</f>
        <v/>
      </c>
      <c r="AZ148"/>
      <c r="BA148"/>
      <c r="BB148"/>
      <c r="BC148"/>
      <c r="BD148"/>
      <c r="BE148"/>
      <c r="BF148"/>
      <c r="BG148"/>
    </row>
    <row r="149" spans="1:59" ht="14.4" customHeight="1">
      <c r="A149" s="1153"/>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21"/>
      <c r="AP149" s="1137"/>
      <c r="AQ149" s="972"/>
      <c r="AR149" s="835"/>
      <c r="AS149" s="835"/>
      <c r="AT149" s="835"/>
      <c r="AU149" s="835"/>
      <c r="AV149" s="835"/>
      <c r="AW149" s="835"/>
      <c r="AX149" s="1138"/>
      <c r="AY149" s="1121"/>
      <c r="AZ149"/>
      <c r="BA149"/>
      <c r="BB149"/>
      <c r="BC149"/>
      <c r="BD149"/>
      <c r="BE149"/>
      <c r="BF149"/>
      <c r="BG149"/>
    </row>
    <row r="150" spans="1:59" ht="14.4" customHeight="1">
      <c r="A150" s="1154"/>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51"/>
      <c r="AN150" s="443"/>
      <c r="AO150" s="1121"/>
      <c r="AP150" s="1137"/>
      <c r="AQ150" s="972"/>
      <c r="AR150" s="835"/>
      <c r="AS150" s="835"/>
      <c r="AT150" s="835"/>
      <c r="AU150" s="835"/>
      <c r="AV150" s="835"/>
      <c r="AW150" s="835"/>
      <c r="AX150" s="1138"/>
      <c r="AY150" s="1121"/>
      <c r="AZ150"/>
      <c r="BA150"/>
      <c r="BB150"/>
      <c r="BC150"/>
      <c r="BD150"/>
      <c r="BE150"/>
      <c r="BF150"/>
      <c r="BG150"/>
    </row>
    <row r="151" spans="1:59" ht="30" customHeight="1" thickBot="1">
      <c r="A151" s="1155"/>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22"/>
      <c r="AP151" s="1137"/>
      <c r="AQ151" s="973"/>
      <c r="AR151" s="835"/>
      <c r="AS151" s="835"/>
      <c r="AT151" s="835"/>
      <c r="AU151" s="835"/>
      <c r="AV151" s="835"/>
      <c r="AW151" s="835"/>
      <c r="AX151" s="1138"/>
      <c r="AY151" s="1122"/>
      <c r="AZ151"/>
      <c r="BA151"/>
      <c r="BB151"/>
      <c r="BC151"/>
      <c r="BD151"/>
      <c r="BE151"/>
      <c r="BF151"/>
      <c r="BG151"/>
    </row>
    <row r="152" spans="1:59" ht="30" customHeight="1">
      <c r="A152" s="1152">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IFERROR(VLOOKUP(K152,【参考】数式用３!$A$2:$AD$48,MATCH(N152,【参考】数式用３!$C$4:$AD$4,0)+2,0),"")</f>
        <v/>
      </c>
      <c r="P152" s="1139"/>
      <c r="Q152" s="1142" t="str">
        <f>IFERROR(VLOOKUP(K152,【参考】数式用３!$A$2:$AC$48,MATCH(P152,【参考】数式用３!$C$4:$AC$4,0)+2,0),"")</f>
        <v/>
      </c>
      <c r="R152" s="1145" t="s">
        <v>261</v>
      </c>
      <c r="S152" s="1148"/>
      <c r="T152" s="1065" t="s">
        <v>349</v>
      </c>
      <c r="U152" s="1148"/>
      <c r="V152" s="1065" t="s">
        <v>350</v>
      </c>
      <c r="W152" s="1148"/>
      <c r="X152" s="1065" t="s">
        <v>349</v>
      </c>
      <c r="Y152" s="1148"/>
      <c r="Z152" s="1065" t="s">
        <v>351</v>
      </c>
      <c r="AA152" s="1065" t="s">
        <v>169</v>
      </c>
      <c r="AB152" s="1065" t="str">
        <f>IF(S152&gt;=1,(W152*12+Y152)-(S152*12+U152)+1,"")</f>
        <v/>
      </c>
      <c r="AC152" s="1068" t="s">
        <v>352</v>
      </c>
      <c r="AD152" s="1059" t="str">
        <f>IFERROR(ROUNDDOWN(ROUND(L152*Q152,0)*M152,0)*AB152,"")</f>
        <v/>
      </c>
      <c r="AE152" s="1062" t="str">
        <f>IFERROR(ROUNDDOWN(ROUNDDOWN(ROUND(L152*VLOOKUP(K152,【参考】数式用３!$A$2:$AC$48,MATCH("処遇改善加算Ⅳ",【参考】数式用３!$C$4:$O$4,0)+2,0),0)*M152,0)*AB152*0.5,0), "")</f>
        <v/>
      </c>
      <c r="AF152" s="1125"/>
      <c r="AG152" s="1059" t="str">
        <f>IF(AND(AQ152&lt;&gt;"対象外", P152&lt;&gt;""),ROUNDDOWN(ROUND(L152*VLOOKUP(K152,【参考】数式用３!$A$2:$K$48,MATCH("ベア加算あり",【参考】数式用３!$C$4:$K$4,0)+2,0),0)*M152,0)*AB152,"")</f>
        <v/>
      </c>
      <c r="AH152" s="1128"/>
      <c r="AI152" s="1125"/>
      <c r="AJ152" s="1125"/>
      <c r="AK152" s="1131"/>
      <c r="AL152" s="1134"/>
      <c r="AM152" s="442" t="str">
        <f>IF(Q152="","",IF(Q152&lt;O152,"！加算の要件上は問題ありませんが、令和６年度末の加算率と比較して、令和７年度の加算率が低くなっています。",""))</f>
        <v/>
      </c>
      <c r="AN152" s="443"/>
      <c r="AO152" s="1120" t="str">
        <f>IF(K152&lt;&gt;"","Q列に色付け","")</f>
        <v/>
      </c>
      <c r="AP152" s="1137" t="str">
        <f>IF(AND(AE152&lt;&gt;0,AE152&lt;&gt;""),IF(AF152="○","入力済","未入力"),"")</f>
        <v/>
      </c>
      <c r="AQ152" s="971" t="str">
        <f>IFERROR((VLOOKUP(N152, 【参考】数式用３!$BE$5:$BE$13,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【参考】数式用３!$BB$5:$BC$48, 2, FALSE), "")</f>
        <v/>
      </c>
      <c r="AV152" s="835" t="str">
        <f>IF(AND(P152&lt;&gt;"処遇改善加算Ⅲ",P152&lt;&gt;"処遇改善加算Ⅳ", P152&lt;&gt;"", AU152&lt;&gt;"対象外"), 1,"")</f>
        <v/>
      </c>
      <c r="AW152" s="835" t="str">
        <f>IFERROR("_"&amp;VLOOKUP(K152, 【参考】数式用３!$AG$2:$AH$48, 2, FALSE), "")</f>
        <v/>
      </c>
      <c r="AX152" s="1138" t="str">
        <f>IF(AND(P152="処遇改善加算Ⅰ", AL152=""), "未入力","入力済")</f>
        <v>入力済</v>
      </c>
      <c r="AY152" s="1120" t="str">
        <f>G152</f>
        <v/>
      </c>
      <c r="AZ152"/>
      <c r="BA152"/>
      <c r="BB152"/>
      <c r="BC152"/>
      <c r="BD152"/>
      <c r="BE152"/>
      <c r="BF152"/>
      <c r="BG152"/>
    </row>
    <row r="153" spans="1:59" ht="14.4" customHeight="1">
      <c r="A153" s="1153"/>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21"/>
      <c r="AP153" s="1137"/>
      <c r="AQ153" s="972"/>
      <c r="AR153" s="835"/>
      <c r="AS153" s="835"/>
      <c r="AT153" s="835"/>
      <c r="AU153" s="835"/>
      <c r="AV153" s="835"/>
      <c r="AW153" s="835"/>
      <c r="AX153" s="1138"/>
      <c r="AY153" s="1121"/>
      <c r="AZ153"/>
      <c r="BA153"/>
      <c r="BB153"/>
      <c r="BC153"/>
      <c r="BD153"/>
      <c r="BE153"/>
      <c r="BF153"/>
      <c r="BG153"/>
    </row>
    <row r="154" spans="1:59" ht="14.4" customHeight="1">
      <c r="A154" s="1154"/>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51"/>
      <c r="AN154" s="443"/>
      <c r="AO154" s="1121"/>
      <c r="AP154" s="1137"/>
      <c r="AQ154" s="972"/>
      <c r="AR154" s="835"/>
      <c r="AS154" s="835"/>
      <c r="AT154" s="835"/>
      <c r="AU154" s="835"/>
      <c r="AV154" s="835"/>
      <c r="AW154" s="835"/>
      <c r="AX154" s="1138"/>
      <c r="AY154" s="1121"/>
      <c r="AZ154"/>
      <c r="BA154"/>
      <c r="BB154"/>
      <c r="BC154"/>
      <c r="BD154"/>
      <c r="BE154"/>
      <c r="BF154"/>
      <c r="BG154"/>
    </row>
    <row r="155" spans="1:59" ht="30" customHeight="1" thickBot="1">
      <c r="A155" s="1155"/>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21"/>
      <c r="AP155" s="1137"/>
      <c r="AQ155" s="973"/>
      <c r="AR155" s="835"/>
      <c r="AS155" s="835"/>
      <c r="AT155" s="835"/>
      <c r="AU155" s="835"/>
      <c r="AV155" s="835"/>
      <c r="AW155" s="835"/>
      <c r="AX155" s="1138"/>
      <c r="AY155" s="1122"/>
      <c r="AZ155"/>
      <c r="BA155"/>
      <c r="BB155"/>
      <c r="BC155"/>
      <c r="BD155"/>
      <c r="BE155"/>
      <c r="BF155"/>
      <c r="BG155"/>
    </row>
    <row r="156" spans="1:59" ht="30" customHeight="1">
      <c r="A156" s="1152">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IFERROR(VLOOKUP(K156,【参考】数式用３!$A$2:$AD$48,MATCH(N156,【参考】数式用３!$C$4:$AD$4,0)+2,0),"")</f>
        <v/>
      </c>
      <c r="P156" s="1139"/>
      <c r="Q156" s="1142" t="str">
        <f>IFERROR(VLOOKUP(K156,【参考】数式用３!$A$2:$AC$48,MATCH(P156,【参考】数式用３!$C$4:$AC$4,0)+2,0),"")</f>
        <v/>
      </c>
      <c r="R156" s="1145" t="s">
        <v>261</v>
      </c>
      <c r="S156" s="1148"/>
      <c r="T156" s="1065" t="s">
        <v>349</v>
      </c>
      <c r="U156" s="1148"/>
      <c r="V156" s="1065" t="s">
        <v>350</v>
      </c>
      <c r="W156" s="1148"/>
      <c r="X156" s="1065" t="s">
        <v>349</v>
      </c>
      <c r="Y156" s="1148"/>
      <c r="Z156" s="1065" t="s">
        <v>351</v>
      </c>
      <c r="AA156" s="1065" t="s">
        <v>169</v>
      </c>
      <c r="AB156" s="1065" t="str">
        <f>IF(S156&gt;=1,(W156*12+Y156)-(S156*12+U156)+1,"")</f>
        <v/>
      </c>
      <c r="AC156" s="1068" t="s">
        <v>352</v>
      </c>
      <c r="AD156" s="1059" t="str">
        <f>IFERROR(ROUNDDOWN(ROUND(L156*Q156,0)*M156,0)*AB156,"")</f>
        <v/>
      </c>
      <c r="AE156" s="1062" t="str">
        <f>IFERROR(ROUNDDOWN(ROUNDDOWN(ROUND(L156*VLOOKUP(K156,【参考】数式用３!$A$2:$AC$48,MATCH("処遇改善加算Ⅳ",【参考】数式用３!$C$4:$O$4,0)+2,0),0)*M156,0)*AB156*0.5,0), "")</f>
        <v/>
      </c>
      <c r="AF156" s="1125"/>
      <c r="AG156" s="1059" t="str">
        <f>IF(AND(AQ156&lt;&gt;"対象外", P156&lt;&gt;""),ROUNDDOWN(ROUND(L156*VLOOKUP(K156,【参考】数式用３!$A$2:$K$48,MATCH("ベア加算あり",【参考】数式用３!$C$4:$K$4,0)+2,0),0)*M156,0)*AB156,"")</f>
        <v/>
      </c>
      <c r="AH156" s="1128"/>
      <c r="AI156" s="1125"/>
      <c r="AJ156" s="1125"/>
      <c r="AK156" s="1131"/>
      <c r="AL156" s="1134"/>
      <c r="AM156" s="442" t="str">
        <f>IF(Q156="","",IF(Q156&lt;O156,"！加算の要件上は問題ありませんが、令和６年度末の加算率と比較して、令和７年度の加算率が低くなっています。",""))</f>
        <v/>
      </c>
      <c r="AN156" s="443"/>
      <c r="AO156" s="1120" t="str">
        <f>IF(K156&lt;&gt;"","Q列に色付け","")</f>
        <v/>
      </c>
      <c r="AP156" s="1137" t="str">
        <f>IF(AND(AE156&lt;&gt;0,AE156&lt;&gt;""),IF(AF156="○","入力済","未入力"),"")</f>
        <v/>
      </c>
      <c r="AQ156" s="971" t="str">
        <f>IFERROR((VLOOKUP(N156, 【参考】数式用３!$BE$5:$BE$13,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【参考】数式用３!$BB$5:$BC$48, 2, FALSE), "")</f>
        <v/>
      </c>
      <c r="AV156" s="835" t="str">
        <f>IF(AND(P156&lt;&gt;"処遇改善加算Ⅲ",P156&lt;&gt;"処遇改善加算Ⅳ", P156&lt;&gt;"", AU156&lt;&gt;"対象外"), 1,"")</f>
        <v/>
      </c>
      <c r="AW156" s="835" t="str">
        <f>IFERROR("_"&amp;VLOOKUP(K156, 【参考】数式用３!$AG$2:$AH$48, 2, FALSE), "")</f>
        <v/>
      </c>
      <c r="AX156" s="1138" t="str">
        <f>IF(AND(P156="処遇改善加算Ⅰ", AL156=""), "未入力","入力済")</f>
        <v>入力済</v>
      </c>
      <c r="AY156" s="1120" t="str">
        <f>G156</f>
        <v/>
      </c>
      <c r="AZ156"/>
      <c r="BA156"/>
      <c r="BB156"/>
      <c r="BC156"/>
      <c r="BD156"/>
      <c r="BE156"/>
      <c r="BF156"/>
      <c r="BG156"/>
    </row>
    <row r="157" spans="1:59" ht="14.4" customHeight="1">
      <c r="A157" s="1153"/>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21"/>
      <c r="AP157" s="1137"/>
      <c r="AQ157" s="972"/>
      <c r="AR157" s="835"/>
      <c r="AS157" s="835"/>
      <c r="AT157" s="835"/>
      <c r="AU157" s="835"/>
      <c r="AV157" s="835"/>
      <c r="AW157" s="835"/>
      <c r="AX157" s="1138"/>
      <c r="AY157" s="1121"/>
      <c r="AZ157"/>
      <c r="BA157"/>
      <c r="BB157"/>
      <c r="BC157"/>
      <c r="BD157"/>
      <c r="BE157"/>
      <c r="BF157"/>
      <c r="BG157"/>
    </row>
    <row r="158" spans="1:59" ht="14.4" customHeight="1">
      <c r="A158" s="1154"/>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51"/>
      <c r="AN158" s="443"/>
      <c r="AO158" s="1121"/>
      <c r="AP158" s="1137"/>
      <c r="AQ158" s="972"/>
      <c r="AR158" s="835"/>
      <c r="AS158" s="835"/>
      <c r="AT158" s="835"/>
      <c r="AU158" s="835"/>
      <c r="AV158" s="835"/>
      <c r="AW158" s="835"/>
      <c r="AX158" s="1138"/>
      <c r="AY158" s="1121"/>
      <c r="AZ158"/>
      <c r="BA158"/>
      <c r="BB158"/>
      <c r="BC158"/>
      <c r="BD158"/>
      <c r="BE158"/>
      <c r="BF158"/>
      <c r="BG158"/>
    </row>
    <row r="159" spans="1:59" ht="30" customHeight="1" thickBot="1">
      <c r="A159" s="1155"/>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22"/>
      <c r="AP159" s="1137"/>
      <c r="AQ159" s="973"/>
      <c r="AR159" s="835"/>
      <c r="AS159" s="835"/>
      <c r="AT159" s="835"/>
      <c r="AU159" s="835"/>
      <c r="AV159" s="835"/>
      <c r="AW159" s="835"/>
      <c r="AX159" s="1138"/>
      <c r="AY159" s="1122"/>
      <c r="AZ159"/>
      <c r="BA159"/>
      <c r="BB159"/>
      <c r="BC159"/>
      <c r="BD159"/>
      <c r="BE159"/>
      <c r="BF159"/>
      <c r="BG159"/>
    </row>
    <row r="160" spans="1:59" ht="30" customHeight="1">
      <c r="A160" s="1152">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IFERROR(VLOOKUP(K160,【参考】数式用３!$A$2:$AD$48,MATCH(N160,【参考】数式用３!$C$4:$AD$4,0)+2,0),"")</f>
        <v/>
      </c>
      <c r="P160" s="1139"/>
      <c r="Q160" s="1142" t="str">
        <f>IFERROR(VLOOKUP(K160,【参考】数式用３!$A$2:$AC$48,MATCH(P160,【参考】数式用３!$C$4:$AC$4,0)+2,0),"")</f>
        <v/>
      </c>
      <c r="R160" s="1145" t="s">
        <v>261</v>
      </c>
      <c r="S160" s="1148"/>
      <c r="T160" s="1065" t="s">
        <v>349</v>
      </c>
      <c r="U160" s="1148"/>
      <c r="V160" s="1065" t="s">
        <v>350</v>
      </c>
      <c r="W160" s="1148"/>
      <c r="X160" s="1065" t="s">
        <v>349</v>
      </c>
      <c r="Y160" s="1148"/>
      <c r="Z160" s="1065" t="s">
        <v>351</v>
      </c>
      <c r="AA160" s="1065" t="s">
        <v>169</v>
      </c>
      <c r="AB160" s="1065" t="str">
        <f>IF(S160&gt;=1,(W160*12+Y160)-(S160*12+U160)+1,"")</f>
        <v/>
      </c>
      <c r="AC160" s="1068" t="s">
        <v>352</v>
      </c>
      <c r="AD160" s="1059" t="str">
        <f>IFERROR(ROUNDDOWN(ROUND(L160*Q160,0)*M160,0)*AB160,"")</f>
        <v/>
      </c>
      <c r="AE160" s="1062" t="str">
        <f>IFERROR(ROUNDDOWN(ROUNDDOWN(ROUND(L160*VLOOKUP(K160,【参考】数式用３!$A$2:$AC$48,MATCH("処遇改善加算Ⅳ",【参考】数式用３!$C$4:$O$4,0)+2,0),0)*M160,0)*AB160*0.5,0), "")</f>
        <v/>
      </c>
      <c r="AF160" s="1125"/>
      <c r="AG160" s="1059" t="str">
        <f>IF(AND(AQ160&lt;&gt;"対象外", P160&lt;&gt;""),ROUNDDOWN(ROUND(L160*VLOOKUP(K160,【参考】数式用３!$A$2:$K$48,MATCH("ベア加算あり",【参考】数式用３!$C$4:$K$4,0)+2,0),0)*M160,0)*AB160,"")</f>
        <v/>
      </c>
      <c r="AH160" s="1128"/>
      <c r="AI160" s="1125"/>
      <c r="AJ160" s="1125"/>
      <c r="AK160" s="1131"/>
      <c r="AL160" s="1134"/>
      <c r="AM160" s="442" t="str">
        <f>IF(Q160="","",IF(Q160&lt;O160,"！加算の要件上は問題ありませんが、令和６年度末の加算率と比較して、令和７年度の加算率が低くなっています。",""))</f>
        <v/>
      </c>
      <c r="AN160" s="443"/>
      <c r="AO160" s="1121" t="str">
        <f>IF(K160&lt;&gt;"","Q列に色付け","")</f>
        <v/>
      </c>
      <c r="AP160" s="1137" t="str">
        <f>IF(AND(AE160&lt;&gt;0,AE160&lt;&gt;""),IF(AF160="○","入力済","未入力"),"")</f>
        <v/>
      </c>
      <c r="AQ160" s="971" t="str">
        <f>IFERROR((VLOOKUP(N160, 【参考】数式用３!$BE$5:$BE$13,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【参考】数式用３!$BB$5:$BC$48, 2, FALSE), "")</f>
        <v/>
      </c>
      <c r="AV160" s="835" t="str">
        <f>IF(AND(P160&lt;&gt;"処遇改善加算Ⅲ",P160&lt;&gt;"処遇改善加算Ⅳ", P160&lt;&gt;"", AU160&lt;&gt;"対象外"), 1,"")</f>
        <v/>
      </c>
      <c r="AW160" s="835" t="str">
        <f>IFERROR("_"&amp;VLOOKUP(K160, 【参考】数式用３!$AG$2:$AH$48, 2, FALSE), "")</f>
        <v/>
      </c>
      <c r="AX160" s="1138" t="str">
        <f>IF(AND(P160="処遇改善加算Ⅰ", AL160=""), "未入力","入力済")</f>
        <v>入力済</v>
      </c>
      <c r="AY160" s="1120" t="str">
        <f>G160</f>
        <v/>
      </c>
      <c r="AZ160"/>
      <c r="BA160"/>
      <c r="BB160"/>
      <c r="BC160"/>
      <c r="BD160"/>
      <c r="BE160"/>
      <c r="BF160"/>
      <c r="BG160"/>
    </row>
    <row r="161" spans="1:59" ht="14.4" customHeight="1">
      <c r="A161" s="1153"/>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21"/>
      <c r="AP161" s="1137"/>
      <c r="AQ161" s="972"/>
      <c r="AR161" s="835"/>
      <c r="AS161" s="835"/>
      <c r="AT161" s="835"/>
      <c r="AU161" s="835"/>
      <c r="AV161" s="835"/>
      <c r="AW161" s="835"/>
      <c r="AX161" s="1138"/>
      <c r="AY161" s="1121"/>
      <c r="AZ161"/>
      <c r="BA161"/>
      <c r="BB161"/>
      <c r="BC161"/>
      <c r="BD161"/>
      <c r="BE161"/>
      <c r="BF161"/>
      <c r="BG161"/>
    </row>
    <row r="162" spans="1:59" ht="14.4" customHeight="1">
      <c r="A162" s="1154"/>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51"/>
      <c r="AN162" s="443"/>
      <c r="AO162" s="1121"/>
      <c r="AP162" s="1137"/>
      <c r="AQ162" s="972"/>
      <c r="AR162" s="835"/>
      <c r="AS162" s="835"/>
      <c r="AT162" s="835"/>
      <c r="AU162" s="835"/>
      <c r="AV162" s="835"/>
      <c r="AW162" s="835"/>
      <c r="AX162" s="1138"/>
      <c r="AY162" s="1121"/>
      <c r="AZ162"/>
      <c r="BA162"/>
      <c r="BB162"/>
      <c r="BC162"/>
      <c r="BD162"/>
      <c r="BE162"/>
      <c r="BF162"/>
      <c r="BG162"/>
    </row>
    <row r="163" spans="1:59" ht="30" customHeight="1" thickBot="1">
      <c r="A163" s="1155"/>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22"/>
      <c r="AP163" s="1137"/>
      <c r="AQ163" s="973"/>
      <c r="AR163" s="835"/>
      <c r="AS163" s="835"/>
      <c r="AT163" s="835"/>
      <c r="AU163" s="835"/>
      <c r="AV163" s="835"/>
      <c r="AW163" s="835"/>
      <c r="AX163" s="1138"/>
      <c r="AY163" s="1122"/>
      <c r="AZ163"/>
      <c r="BA163"/>
      <c r="BB163"/>
      <c r="BC163"/>
      <c r="BD163"/>
      <c r="BE163"/>
      <c r="BF163"/>
      <c r="BG163"/>
    </row>
    <row r="164" spans="1:59" ht="30" customHeight="1">
      <c r="A164" s="1152">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IFERROR(VLOOKUP(K164,【参考】数式用３!$A$2:$AD$48,MATCH(N164,【参考】数式用３!$C$4:$AD$4,0)+2,0),"")</f>
        <v/>
      </c>
      <c r="P164" s="1139"/>
      <c r="Q164" s="1142" t="str">
        <f>IFERROR(VLOOKUP(K164,【参考】数式用３!$A$2:$AC$48,MATCH(P164,【参考】数式用３!$C$4:$AC$4,0)+2,0),"")</f>
        <v/>
      </c>
      <c r="R164" s="1145" t="s">
        <v>261</v>
      </c>
      <c r="S164" s="1148"/>
      <c r="T164" s="1065" t="s">
        <v>349</v>
      </c>
      <c r="U164" s="1148"/>
      <c r="V164" s="1065" t="s">
        <v>350</v>
      </c>
      <c r="W164" s="1148"/>
      <c r="X164" s="1065" t="s">
        <v>349</v>
      </c>
      <c r="Y164" s="1148"/>
      <c r="Z164" s="1065" t="s">
        <v>351</v>
      </c>
      <c r="AA164" s="1065" t="s">
        <v>169</v>
      </c>
      <c r="AB164" s="1065" t="str">
        <f>IF(S164&gt;=1,(W164*12+Y164)-(S164*12+U164)+1,"")</f>
        <v/>
      </c>
      <c r="AC164" s="1068" t="s">
        <v>352</v>
      </c>
      <c r="AD164" s="1059" t="str">
        <f>IFERROR(ROUNDDOWN(ROUND(L164*Q164,0)*M164,0)*AB164,"")</f>
        <v/>
      </c>
      <c r="AE164" s="1062" t="str">
        <f>IFERROR(ROUNDDOWN(ROUNDDOWN(ROUND(L164*VLOOKUP(K164,【参考】数式用３!$A$2:$AC$48,MATCH("処遇改善加算Ⅳ",【参考】数式用３!$C$4:$O$4,0)+2,0),0)*M164,0)*AB164*0.5,0), "")</f>
        <v/>
      </c>
      <c r="AF164" s="1125"/>
      <c r="AG164" s="1059" t="str">
        <f>IF(AND(AQ164&lt;&gt;"対象外", P164&lt;&gt;""),ROUNDDOWN(ROUND(L164*VLOOKUP(K164,【参考】数式用３!$A$2:$K$48,MATCH("ベア加算あり",【参考】数式用３!$C$4:$K$4,0)+2,0),0)*M164,0)*AB164,"")</f>
        <v/>
      </c>
      <c r="AH164" s="1128"/>
      <c r="AI164" s="1125"/>
      <c r="AJ164" s="1125"/>
      <c r="AK164" s="1131"/>
      <c r="AL164" s="1134"/>
      <c r="AM164" s="442" t="str">
        <f>IF(Q164="","",IF(Q164&lt;O164,"！加算の要件上は問題ありませんが、令和６年度末の加算率と比較して、令和７年度の加算率が低くなっています。",""))</f>
        <v/>
      </c>
      <c r="AN164" s="443"/>
      <c r="AO164" s="1121" t="str">
        <f>IF(K164&lt;&gt;"","Q列に色付け","")</f>
        <v/>
      </c>
      <c r="AP164" s="1137" t="str">
        <f>IF(AND(AE164&lt;&gt;0,AE164&lt;&gt;""),IF(AF164="○","入力済","未入力"),"")</f>
        <v/>
      </c>
      <c r="AQ164" s="971" t="str">
        <f>IFERROR((VLOOKUP(N164, 【参考】数式用３!$BE$5:$BE$13,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【参考】数式用３!$BB$5:$BC$48, 2, FALSE), "")</f>
        <v/>
      </c>
      <c r="AV164" s="835" t="str">
        <f>IF(AND(P164&lt;&gt;"処遇改善加算Ⅲ",P164&lt;&gt;"処遇改善加算Ⅳ", P164&lt;&gt;"", AU164&lt;&gt;"対象外"), 1,"")</f>
        <v/>
      </c>
      <c r="AW164" s="835" t="str">
        <f>IFERROR("_"&amp;VLOOKUP(K164, 【参考】数式用３!$AG$2:$AH$48, 2, FALSE), "")</f>
        <v/>
      </c>
      <c r="AX164" s="1138" t="str">
        <f>IF(AND(P164="処遇改善加算Ⅰ", AL164=""), "未入力","入力済")</f>
        <v>入力済</v>
      </c>
      <c r="AY164" s="1120" t="str">
        <f>G164</f>
        <v/>
      </c>
      <c r="AZ164"/>
      <c r="BA164"/>
      <c r="BB164"/>
      <c r="BC164"/>
      <c r="BD164"/>
      <c r="BE164"/>
      <c r="BF164"/>
      <c r="BG164"/>
    </row>
    <row r="165" spans="1:59" ht="14.4" customHeight="1">
      <c r="A165" s="1153"/>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21"/>
      <c r="AP165" s="1137"/>
      <c r="AQ165" s="972"/>
      <c r="AR165" s="835"/>
      <c r="AS165" s="835"/>
      <c r="AT165" s="835"/>
      <c r="AU165" s="835"/>
      <c r="AV165" s="835"/>
      <c r="AW165" s="835"/>
      <c r="AX165" s="1138"/>
      <c r="AY165" s="1121"/>
      <c r="AZ165"/>
      <c r="BA165"/>
      <c r="BB165"/>
      <c r="BC165"/>
      <c r="BD165"/>
      <c r="BE165"/>
      <c r="BF165"/>
      <c r="BG165"/>
    </row>
    <row r="166" spans="1:59" ht="14.4" customHeight="1">
      <c r="A166" s="1154"/>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51"/>
      <c r="AN166" s="443"/>
      <c r="AO166" s="1121"/>
      <c r="AP166" s="1137"/>
      <c r="AQ166" s="972"/>
      <c r="AR166" s="835"/>
      <c r="AS166" s="835"/>
      <c r="AT166" s="835"/>
      <c r="AU166" s="835"/>
      <c r="AV166" s="835"/>
      <c r="AW166" s="835"/>
      <c r="AX166" s="1138"/>
      <c r="AY166" s="1121"/>
      <c r="AZ166"/>
      <c r="BA166"/>
      <c r="BB166"/>
      <c r="BC166"/>
      <c r="BD166"/>
      <c r="BE166"/>
      <c r="BF166"/>
      <c r="BG166"/>
    </row>
    <row r="167" spans="1:59" ht="30" customHeight="1" thickBot="1">
      <c r="A167" s="1155"/>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21"/>
      <c r="AP167" s="1137"/>
      <c r="AQ167" s="973"/>
      <c r="AR167" s="835"/>
      <c r="AS167" s="835"/>
      <c r="AT167" s="835"/>
      <c r="AU167" s="835"/>
      <c r="AV167" s="835"/>
      <c r="AW167" s="835"/>
      <c r="AX167" s="1138"/>
      <c r="AY167" s="1122"/>
      <c r="AZ167"/>
      <c r="BA167"/>
      <c r="BB167"/>
      <c r="BC167"/>
      <c r="BD167"/>
      <c r="BE167"/>
      <c r="BF167"/>
      <c r="BG167"/>
    </row>
    <row r="168" spans="1:59" ht="30" customHeight="1">
      <c r="A168" s="1152">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IFERROR(VLOOKUP(K168,【参考】数式用３!$A$2:$AD$48,MATCH(N168,【参考】数式用３!$C$4:$AD$4,0)+2,0),"")</f>
        <v/>
      </c>
      <c r="P168" s="1139"/>
      <c r="Q168" s="1142" t="str">
        <f>IFERROR(VLOOKUP(K168,【参考】数式用３!$A$2:$AC$48,MATCH(P168,【参考】数式用３!$C$4:$AC$4,0)+2,0),"")</f>
        <v/>
      </c>
      <c r="R168" s="1145" t="s">
        <v>261</v>
      </c>
      <c r="S168" s="1148"/>
      <c r="T168" s="1065" t="s">
        <v>349</v>
      </c>
      <c r="U168" s="1148"/>
      <c r="V168" s="1065" t="s">
        <v>350</v>
      </c>
      <c r="W168" s="1148"/>
      <c r="X168" s="1065" t="s">
        <v>349</v>
      </c>
      <c r="Y168" s="1148"/>
      <c r="Z168" s="1065" t="s">
        <v>351</v>
      </c>
      <c r="AA168" s="1065" t="s">
        <v>169</v>
      </c>
      <c r="AB168" s="1065" t="str">
        <f>IF(S168&gt;=1,(W168*12+Y168)-(S168*12+U168)+1,"")</f>
        <v/>
      </c>
      <c r="AC168" s="1068" t="s">
        <v>352</v>
      </c>
      <c r="AD168" s="1059" t="str">
        <f>IFERROR(ROUNDDOWN(ROUND(L168*Q168,0)*M168,0)*AB168,"")</f>
        <v/>
      </c>
      <c r="AE168" s="1062" t="str">
        <f>IFERROR(ROUNDDOWN(ROUNDDOWN(ROUND(L168*VLOOKUP(K168,【参考】数式用３!$A$2:$AC$48,MATCH("処遇改善加算Ⅳ",【参考】数式用３!$C$4:$O$4,0)+2,0),0)*M168,0)*AB168*0.5,0), "")</f>
        <v/>
      </c>
      <c r="AF168" s="1125"/>
      <c r="AG168" s="1059" t="str">
        <f>IF(AND(AQ168&lt;&gt;"対象外", P168&lt;&gt;""),ROUNDDOWN(ROUND(L168*VLOOKUP(K168,【参考】数式用３!$A$2:$K$48,MATCH("ベア加算あり",【参考】数式用３!$C$4:$K$4,0)+2,0),0)*M168,0)*AB168,"")</f>
        <v/>
      </c>
      <c r="AH168" s="1128"/>
      <c r="AI168" s="1125"/>
      <c r="AJ168" s="1125"/>
      <c r="AK168" s="1131"/>
      <c r="AL168" s="1134"/>
      <c r="AM168" s="442" t="str">
        <f>IF(Q168="","",IF(Q168&lt;O168,"！加算の要件上は問題ありませんが、令和６年度末の加算率と比較して、令和７年度の加算率が低くなっています。",""))</f>
        <v/>
      </c>
      <c r="AN168" s="443"/>
      <c r="AO168" s="1120" t="str">
        <f>IF(K168&lt;&gt;"","Q列に色付け","")</f>
        <v/>
      </c>
      <c r="AP168" s="1137" t="str">
        <f>IF(AND(AE168&lt;&gt;0,AE168&lt;&gt;""),IF(AF168="○","入力済","未入力"),"")</f>
        <v/>
      </c>
      <c r="AQ168" s="971" t="str">
        <f>IFERROR((VLOOKUP(N168, 【参考】数式用３!$BE$5:$BE$13,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【参考】数式用３!$BB$5:$BC$48, 2, FALSE), "")</f>
        <v/>
      </c>
      <c r="AV168" s="835" t="str">
        <f>IF(AND(P168&lt;&gt;"処遇改善加算Ⅲ",P168&lt;&gt;"処遇改善加算Ⅳ", P168&lt;&gt;"", AU168&lt;&gt;"対象外"), 1,"")</f>
        <v/>
      </c>
      <c r="AW168" s="835" t="str">
        <f>IFERROR("_"&amp;VLOOKUP(K168, 【参考】数式用３!$AG$2:$AH$48, 2, FALSE), "")</f>
        <v/>
      </c>
      <c r="AX168" s="1138" t="str">
        <f>IF(AND(P168="処遇改善加算Ⅰ", AL168=""), "未入力","入力済")</f>
        <v>入力済</v>
      </c>
      <c r="AY168" s="1120" t="str">
        <f>G168</f>
        <v/>
      </c>
      <c r="AZ168"/>
      <c r="BA168"/>
      <c r="BB168"/>
      <c r="BC168"/>
      <c r="BD168"/>
      <c r="BE168"/>
      <c r="BF168"/>
      <c r="BG168"/>
    </row>
    <row r="169" spans="1:59" ht="14.4" customHeight="1">
      <c r="A169" s="1153"/>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21"/>
      <c r="AP169" s="1137"/>
      <c r="AQ169" s="972"/>
      <c r="AR169" s="835"/>
      <c r="AS169" s="835"/>
      <c r="AT169" s="835"/>
      <c r="AU169" s="835"/>
      <c r="AV169" s="835"/>
      <c r="AW169" s="835"/>
      <c r="AX169" s="1138"/>
      <c r="AY169" s="1121"/>
      <c r="AZ169"/>
      <c r="BA169"/>
      <c r="BB169"/>
      <c r="BC169"/>
      <c r="BD169"/>
      <c r="BE169"/>
      <c r="BF169"/>
      <c r="BG169"/>
    </row>
    <row r="170" spans="1:59" ht="14.4" customHeight="1">
      <c r="A170" s="1154"/>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51"/>
      <c r="AN170" s="443"/>
      <c r="AO170" s="1121"/>
      <c r="AP170" s="1137"/>
      <c r="AQ170" s="972"/>
      <c r="AR170" s="835"/>
      <c r="AS170" s="835"/>
      <c r="AT170" s="835"/>
      <c r="AU170" s="835"/>
      <c r="AV170" s="835"/>
      <c r="AW170" s="835"/>
      <c r="AX170" s="1138"/>
      <c r="AY170" s="1121"/>
      <c r="AZ170"/>
      <c r="BA170"/>
      <c r="BB170"/>
      <c r="BC170"/>
      <c r="BD170"/>
      <c r="BE170"/>
      <c r="BF170"/>
      <c r="BG170"/>
    </row>
    <row r="171" spans="1:59" ht="30" customHeight="1" thickBot="1">
      <c r="A171" s="1155"/>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22"/>
      <c r="AP171" s="1137"/>
      <c r="AQ171" s="973"/>
      <c r="AR171" s="835"/>
      <c r="AS171" s="835"/>
      <c r="AT171" s="835"/>
      <c r="AU171" s="835"/>
      <c r="AV171" s="835"/>
      <c r="AW171" s="835"/>
      <c r="AX171" s="1138"/>
      <c r="AY171" s="1122"/>
      <c r="AZ171"/>
      <c r="BA171"/>
      <c r="BB171"/>
      <c r="BC171"/>
      <c r="BD171"/>
      <c r="BE171"/>
      <c r="BF171"/>
      <c r="BG171"/>
    </row>
    <row r="172" spans="1:59" ht="30" customHeight="1">
      <c r="A172" s="1152">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IFERROR(VLOOKUP(K172,【参考】数式用３!$A$2:$AD$48,MATCH(N172,【参考】数式用３!$C$4:$AD$4,0)+2,0),"")</f>
        <v/>
      </c>
      <c r="P172" s="1139"/>
      <c r="Q172" s="1142" t="str">
        <f>IFERROR(VLOOKUP(K172,【参考】数式用３!$A$2:$AC$48,MATCH(P172,【参考】数式用３!$C$4:$AC$4,0)+2,0),"")</f>
        <v/>
      </c>
      <c r="R172" s="1145" t="s">
        <v>261</v>
      </c>
      <c r="S172" s="1148"/>
      <c r="T172" s="1065" t="s">
        <v>349</v>
      </c>
      <c r="U172" s="1148"/>
      <c r="V172" s="1065" t="s">
        <v>350</v>
      </c>
      <c r="W172" s="1148"/>
      <c r="X172" s="1065" t="s">
        <v>349</v>
      </c>
      <c r="Y172" s="1148"/>
      <c r="Z172" s="1065" t="s">
        <v>351</v>
      </c>
      <c r="AA172" s="1065" t="s">
        <v>169</v>
      </c>
      <c r="AB172" s="1065" t="str">
        <f>IF(S172&gt;=1,(W172*12+Y172)-(S172*12+U172)+1,"")</f>
        <v/>
      </c>
      <c r="AC172" s="1068" t="s">
        <v>352</v>
      </c>
      <c r="AD172" s="1059" t="str">
        <f>IFERROR(ROUNDDOWN(ROUND(L172*Q172,0)*M172,0)*AB172,"")</f>
        <v/>
      </c>
      <c r="AE172" s="1062" t="str">
        <f>IFERROR(ROUNDDOWN(ROUNDDOWN(ROUND(L172*VLOOKUP(K172,【参考】数式用３!$A$2:$AC$48,MATCH("処遇改善加算Ⅳ",【参考】数式用３!$C$4:$O$4,0)+2,0),0)*M172,0)*AB172*0.5,0), "")</f>
        <v/>
      </c>
      <c r="AF172" s="1125"/>
      <c r="AG172" s="1059" t="str">
        <f>IF(AND(AQ172&lt;&gt;"対象外", P172&lt;&gt;""),ROUNDDOWN(ROUND(L172*VLOOKUP(K172,【参考】数式用３!$A$2:$K$48,MATCH("ベア加算あり",【参考】数式用３!$C$4:$K$4,0)+2,0),0)*M172,0)*AB172,"")</f>
        <v/>
      </c>
      <c r="AH172" s="1128"/>
      <c r="AI172" s="1125"/>
      <c r="AJ172" s="1125"/>
      <c r="AK172" s="1131"/>
      <c r="AL172" s="1134"/>
      <c r="AM172" s="442" t="str">
        <f>IF(Q172="","",IF(Q172&lt;O172,"！加算の要件上は問題ありませんが、令和６年度末の加算率と比較して、令和７年度の加算率が低くなっています。",""))</f>
        <v/>
      </c>
      <c r="AN172" s="443"/>
      <c r="AO172" s="1121" t="str">
        <f>IF(K172&lt;&gt;"","Q列に色付け","")</f>
        <v/>
      </c>
      <c r="AP172" s="1137" t="str">
        <f>IF(AND(AE172&lt;&gt;0,AE172&lt;&gt;""),IF(AF172="○","入力済","未入力"),"")</f>
        <v/>
      </c>
      <c r="AQ172" s="971" t="str">
        <f>IFERROR((VLOOKUP(N172, 【参考】数式用３!$BE$5:$BE$13,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【参考】数式用３!$BB$5:$BC$48, 2, FALSE), "")</f>
        <v/>
      </c>
      <c r="AV172" s="835" t="str">
        <f>IF(AND(P172&lt;&gt;"処遇改善加算Ⅲ",P172&lt;&gt;"処遇改善加算Ⅳ", P172&lt;&gt;"", AU172&lt;&gt;"対象外"), 1,"")</f>
        <v/>
      </c>
      <c r="AW172" s="835" t="str">
        <f>IFERROR("_"&amp;VLOOKUP(K172, 【参考】数式用３!$AG$2:$AH$48, 2, FALSE), "")</f>
        <v/>
      </c>
      <c r="AX172" s="1138" t="str">
        <f>IF(AND(P172="処遇改善加算Ⅰ", AL172=""), "未入力","入力済")</f>
        <v>入力済</v>
      </c>
      <c r="AY172" s="1120" t="str">
        <f>G172</f>
        <v/>
      </c>
      <c r="AZ172"/>
      <c r="BA172"/>
      <c r="BB172"/>
      <c r="BC172"/>
      <c r="BD172"/>
      <c r="BE172"/>
      <c r="BF172"/>
      <c r="BG172"/>
    </row>
    <row r="173" spans="1:59" ht="14.4" customHeight="1">
      <c r="A173" s="1153"/>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21"/>
      <c r="AP173" s="1137"/>
      <c r="AQ173" s="972"/>
      <c r="AR173" s="835"/>
      <c r="AS173" s="835"/>
      <c r="AT173" s="835"/>
      <c r="AU173" s="835"/>
      <c r="AV173" s="835"/>
      <c r="AW173" s="835"/>
      <c r="AX173" s="1138"/>
      <c r="AY173" s="1121"/>
      <c r="AZ173"/>
      <c r="BA173"/>
      <c r="BB173"/>
      <c r="BC173"/>
      <c r="BD173"/>
      <c r="BE173"/>
      <c r="BF173"/>
      <c r="BG173"/>
    </row>
    <row r="174" spans="1:59" ht="14.4" customHeight="1">
      <c r="A174" s="1154"/>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51"/>
      <c r="AN174" s="443"/>
      <c r="AO174" s="1121"/>
      <c r="AP174" s="1137"/>
      <c r="AQ174" s="972"/>
      <c r="AR174" s="835"/>
      <c r="AS174" s="835"/>
      <c r="AT174" s="835"/>
      <c r="AU174" s="835"/>
      <c r="AV174" s="835"/>
      <c r="AW174" s="835"/>
      <c r="AX174" s="1138"/>
      <c r="AY174" s="1121"/>
      <c r="AZ174"/>
      <c r="BA174"/>
      <c r="BB174"/>
      <c r="BC174"/>
      <c r="BD174"/>
      <c r="BE174"/>
      <c r="BF174"/>
      <c r="BG174"/>
    </row>
    <row r="175" spans="1:59" ht="30" customHeight="1" thickBot="1">
      <c r="A175" s="1155"/>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21"/>
      <c r="AP175" s="1137"/>
      <c r="AQ175" s="973"/>
      <c r="AR175" s="835"/>
      <c r="AS175" s="835"/>
      <c r="AT175" s="835"/>
      <c r="AU175" s="835"/>
      <c r="AV175" s="835"/>
      <c r="AW175" s="835"/>
      <c r="AX175" s="1138"/>
      <c r="AY175" s="1122"/>
      <c r="AZ175"/>
      <c r="BA175"/>
      <c r="BB175"/>
      <c r="BC175"/>
      <c r="BD175"/>
      <c r="BE175"/>
      <c r="BF175"/>
      <c r="BG175"/>
    </row>
    <row r="176" spans="1:59" ht="30" customHeight="1">
      <c r="A176" s="1152">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IFERROR(VLOOKUP(K176,【参考】数式用３!$A$2:$AD$48,MATCH(N176,【参考】数式用３!$C$4:$AD$4,0)+2,0),"")</f>
        <v/>
      </c>
      <c r="P176" s="1139"/>
      <c r="Q176" s="1142" t="str">
        <f>IFERROR(VLOOKUP(K176,【参考】数式用３!$A$2:$AC$48,MATCH(P176,【参考】数式用３!$C$4:$AC$4,0)+2,0),"")</f>
        <v/>
      </c>
      <c r="R176" s="1145" t="s">
        <v>261</v>
      </c>
      <c r="S176" s="1148"/>
      <c r="T176" s="1065" t="s">
        <v>349</v>
      </c>
      <c r="U176" s="1148"/>
      <c r="V176" s="1065" t="s">
        <v>350</v>
      </c>
      <c r="W176" s="1148"/>
      <c r="X176" s="1065" t="s">
        <v>349</v>
      </c>
      <c r="Y176" s="1148"/>
      <c r="Z176" s="1065" t="s">
        <v>351</v>
      </c>
      <c r="AA176" s="1065" t="s">
        <v>169</v>
      </c>
      <c r="AB176" s="1065" t="str">
        <f>IF(S176&gt;=1,(W176*12+Y176)-(S176*12+U176)+1,"")</f>
        <v/>
      </c>
      <c r="AC176" s="1068" t="s">
        <v>352</v>
      </c>
      <c r="AD176" s="1059" t="str">
        <f>IFERROR(ROUNDDOWN(ROUND(L176*Q176,0)*M176,0)*AB176,"")</f>
        <v/>
      </c>
      <c r="AE176" s="1062" t="str">
        <f>IFERROR(ROUNDDOWN(ROUNDDOWN(ROUND(L176*VLOOKUP(K176,【参考】数式用３!$A$2:$AC$48,MATCH("処遇改善加算Ⅳ",【参考】数式用３!$C$4:$O$4,0)+2,0),0)*M176,0)*AB176*0.5,0), "")</f>
        <v/>
      </c>
      <c r="AF176" s="1125"/>
      <c r="AG176" s="1059" t="str">
        <f>IF(AND(AQ176&lt;&gt;"対象外", P176&lt;&gt;""),ROUNDDOWN(ROUND(L176*VLOOKUP(K176,【参考】数式用３!$A$2:$K$48,MATCH("ベア加算あり",【参考】数式用３!$C$4:$K$4,0)+2,0),0)*M176,0)*AB176,"")</f>
        <v/>
      </c>
      <c r="AH176" s="1128"/>
      <c r="AI176" s="1125"/>
      <c r="AJ176" s="1125"/>
      <c r="AK176" s="1131"/>
      <c r="AL176" s="1134"/>
      <c r="AM176" s="442" t="str">
        <f>IF(Q176="","",IF(Q176&lt;O176,"！加算の要件上は問題ありませんが、令和６年度末の加算率と比較して、令和７年度の加算率が低くなっています。",""))</f>
        <v/>
      </c>
      <c r="AN176" s="443"/>
      <c r="AO176" s="1120" t="str">
        <f>IF(K176&lt;&gt;"","Q列に色付け","")</f>
        <v/>
      </c>
      <c r="AP176" s="1137" t="str">
        <f>IF(AND(AE176&lt;&gt;0,AE176&lt;&gt;""),IF(AF176="○","入力済","未入力"),"")</f>
        <v/>
      </c>
      <c r="AQ176" s="971" t="str">
        <f>IFERROR((VLOOKUP(N176, 【参考】数式用３!$BE$5:$BE$13,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【参考】数式用３!$BB$5:$BC$48, 2, FALSE), "")</f>
        <v/>
      </c>
      <c r="AV176" s="835" t="str">
        <f>IF(AND(P176&lt;&gt;"処遇改善加算Ⅲ",P176&lt;&gt;"処遇改善加算Ⅳ", P176&lt;&gt;"", AU176&lt;&gt;"対象外"), 1,"")</f>
        <v/>
      </c>
      <c r="AW176" s="835" t="str">
        <f>IFERROR("_"&amp;VLOOKUP(K176, 【参考】数式用３!$AG$2:$AH$48, 2, FALSE), "")</f>
        <v/>
      </c>
      <c r="AX176" s="1138" t="str">
        <f>IF(AND(P176="処遇改善加算Ⅰ", AL176=""), "未入力","入力済")</f>
        <v>入力済</v>
      </c>
      <c r="AY176" s="1120" t="str">
        <f>G176</f>
        <v/>
      </c>
      <c r="AZ176"/>
      <c r="BA176"/>
      <c r="BB176"/>
      <c r="BC176"/>
      <c r="BD176"/>
      <c r="BE176"/>
      <c r="BF176"/>
      <c r="BG176"/>
    </row>
    <row r="177" spans="1:59" ht="14.4" customHeight="1">
      <c r="A177" s="1153"/>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21"/>
      <c r="AP177" s="1137"/>
      <c r="AQ177" s="972"/>
      <c r="AR177" s="835"/>
      <c r="AS177" s="835"/>
      <c r="AT177" s="835"/>
      <c r="AU177" s="835"/>
      <c r="AV177" s="835"/>
      <c r="AW177" s="835"/>
      <c r="AX177" s="1138"/>
      <c r="AY177" s="1121"/>
      <c r="AZ177"/>
      <c r="BA177"/>
      <c r="BB177"/>
      <c r="BC177"/>
      <c r="BD177"/>
      <c r="BE177"/>
      <c r="BF177"/>
      <c r="BG177"/>
    </row>
    <row r="178" spans="1:59" ht="14.4" customHeight="1">
      <c r="A178" s="1154"/>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51"/>
      <c r="AN178" s="443"/>
      <c r="AO178" s="1121"/>
      <c r="AP178" s="1137"/>
      <c r="AQ178" s="972"/>
      <c r="AR178" s="835"/>
      <c r="AS178" s="835"/>
      <c r="AT178" s="835"/>
      <c r="AU178" s="835"/>
      <c r="AV178" s="835"/>
      <c r="AW178" s="835"/>
      <c r="AX178" s="1138"/>
      <c r="AY178" s="1121"/>
      <c r="AZ178"/>
      <c r="BA178"/>
      <c r="BB178"/>
      <c r="BC178"/>
      <c r="BD178"/>
      <c r="BE178"/>
      <c r="BF178"/>
      <c r="BG178"/>
    </row>
    <row r="179" spans="1:59" ht="30" customHeight="1" thickBot="1">
      <c r="A179" s="1155"/>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22"/>
      <c r="AP179" s="1137"/>
      <c r="AQ179" s="973"/>
      <c r="AR179" s="835"/>
      <c r="AS179" s="835"/>
      <c r="AT179" s="835"/>
      <c r="AU179" s="835"/>
      <c r="AV179" s="835"/>
      <c r="AW179" s="835"/>
      <c r="AX179" s="1138"/>
      <c r="AY179" s="1122"/>
      <c r="AZ179"/>
      <c r="BA179"/>
      <c r="BB179"/>
      <c r="BC179"/>
      <c r="BD179"/>
      <c r="BE179"/>
      <c r="BF179"/>
      <c r="BG179"/>
    </row>
    <row r="180" spans="1:59" ht="30" customHeight="1">
      <c r="A180" s="1152">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IFERROR(VLOOKUP(K180,【参考】数式用３!$A$2:$AD$48,MATCH(N180,【参考】数式用３!$C$4:$AD$4,0)+2,0),"")</f>
        <v/>
      </c>
      <c r="P180" s="1139"/>
      <c r="Q180" s="1142" t="str">
        <f>IFERROR(VLOOKUP(K180,【参考】数式用３!$A$2:$AC$48,MATCH(P180,【参考】数式用３!$C$4:$AC$4,0)+2,0),"")</f>
        <v/>
      </c>
      <c r="R180" s="1145" t="s">
        <v>261</v>
      </c>
      <c r="S180" s="1148"/>
      <c r="T180" s="1065" t="s">
        <v>349</v>
      </c>
      <c r="U180" s="1148"/>
      <c r="V180" s="1065" t="s">
        <v>350</v>
      </c>
      <c r="W180" s="1148"/>
      <c r="X180" s="1065" t="s">
        <v>349</v>
      </c>
      <c r="Y180" s="1148"/>
      <c r="Z180" s="1065" t="s">
        <v>351</v>
      </c>
      <c r="AA180" s="1065" t="s">
        <v>169</v>
      </c>
      <c r="AB180" s="1065" t="str">
        <f>IF(S180&gt;=1,(W180*12+Y180)-(S180*12+U180)+1,"")</f>
        <v/>
      </c>
      <c r="AC180" s="1068" t="s">
        <v>352</v>
      </c>
      <c r="AD180" s="1059" t="str">
        <f>IFERROR(ROUNDDOWN(ROUND(L180*Q180,0)*M180,0)*AB180,"")</f>
        <v/>
      </c>
      <c r="AE180" s="1062" t="str">
        <f>IFERROR(ROUNDDOWN(ROUNDDOWN(ROUND(L180*VLOOKUP(K180,【参考】数式用３!$A$2:$AC$48,MATCH("処遇改善加算Ⅳ",【参考】数式用３!$C$4:$O$4,0)+2,0),0)*M180,0)*AB180*0.5,0), "")</f>
        <v/>
      </c>
      <c r="AF180" s="1125"/>
      <c r="AG180" s="1059" t="str">
        <f>IF(AND(AQ180&lt;&gt;"対象外", P180&lt;&gt;""),ROUNDDOWN(ROUND(L180*VLOOKUP(K180,【参考】数式用３!$A$2:$K$48,MATCH("ベア加算あり",【参考】数式用３!$C$4:$K$4,0)+2,0),0)*M180,0)*AB180,"")</f>
        <v/>
      </c>
      <c r="AH180" s="1128"/>
      <c r="AI180" s="1125"/>
      <c r="AJ180" s="1125"/>
      <c r="AK180" s="1131"/>
      <c r="AL180" s="1134"/>
      <c r="AM180" s="442" t="str">
        <f>IF(Q180="","",IF(Q180&lt;O180,"！加算の要件上は問題ありませんが、令和６年度末の加算率と比較して、令和７年度の加算率が低くなっています。",""))</f>
        <v/>
      </c>
      <c r="AN180" s="443"/>
      <c r="AO180" s="1120" t="str">
        <f>IF(K180&lt;&gt;"","Q列に色付け","")</f>
        <v/>
      </c>
      <c r="AP180" s="1137" t="str">
        <f>IF(AND(AE180&lt;&gt;0,AE180&lt;&gt;""),IF(AF180="○","入力済","未入力"),"")</f>
        <v/>
      </c>
      <c r="AQ180" s="971" t="str">
        <f>IFERROR((VLOOKUP(N180, 【参考】数式用３!$BE$5:$BE$13,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【参考】数式用３!$BB$5:$BC$48, 2, FALSE), "")</f>
        <v/>
      </c>
      <c r="AV180" s="835" t="str">
        <f>IF(AND(P180&lt;&gt;"処遇改善加算Ⅲ",P180&lt;&gt;"処遇改善加算Ⅳ", P180&lt;&gt;"", AU180&lt;&gt;"対象外"), 1,"")</f>
        <v/>
      </c>
      <c r="AW180" s="835" t="str">
        <f>IFERROR("_"&amp;VLOOKUP(K180, 【参考】数式用３!$AG$2:$AH$48, 2, FALSE), "")</f>
        <v/>
      </c>
      <c r="AX180" s="1138" t="str">
        <f>IF(AND(P180="処遇改善加算Ⅰ", AL180=""), "未入力","入力済")</f>
        <v>入力済</v>
      </c>
      <c r="AY180" s="1120" t="str">
        <f>G180</f>
        <v/>
      </c>
      <c r="AZ180"/>
      <c r="BA180"/>
      <c r="BB180"/>
      <c r="BC180"/>
      <c r="BD180"/>
      <c r="BE180"/>
      <c r="BF180"/>
      <c r="BG180"/>
    </row>
    <row r="181" spans="1:59" ht="14.4" customHeight="1">
      <c r="A181" s="1153"/>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21"/>
      <c r="AP181" s="1137"/>
      <c r="AQ181" s="972"/>
      <c r="AR181" s="835"/>
      <c r="AS181" s="835"/>
      <c r="AT181" s="835"/>
      <c r="AU181" s="835"/>
      <c r="AV181" s="835"/>
      <c r="AW181" s="835"/>
      <c r="AX181" s="1138"/>
      <c r="AY181" s="1121"/>
      <c r="AZ181"/>
      <c r="BA181"/>
      <c r="BB181"/>
      <c r="BC181"/>
      <c r="BD181"/>
      <c r="BE181"/>
      <c r="BF181"/>
      <c r="BG181"/>
    </row>
    <row r="182" spans="1:59" ht="14.4" customHeight="1">
      <c r="A182" s="1154"/>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51"/>
      <c r="AN182" s="443"/>
      <c r="AO182" s="1121"/>
      <c r="AP182" s="1137"/>
      <c r="AQ182" s="972"/>
      <c r="AR182" s="835"/>
      <c r="AS182" s="835"/>
      <c r="AT182" s="835"/>
      <c r="AU182" s="835"/>
      <c r="AV182" s="835"/>
      <c r="AW182" s="835"/>
      <c r="AX182" s="1138"/>
      <c r="AY182" s="1121"/>
      <c r="AZ182"/>
      <c r="BA182"/>
      <c r="BB182"/>
      <c r="BC182"/>
      <c r="BD182"/>
      <c r="BE182"/>
      <c r="BF182"/>
      <c r="BG182"/>
    </row>
    <row r="183" spans="1:59" ht="30" customHeight="1" thickBot="1">
      <c r="A183" s="1155"/>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22"/>
      <c r="AP183" s="1137"/>
      <c r="AQ183" s="973"/>
      <c r="AR183" s="835"/>
      <c r="AS183" s="835"/>
      <c r="AT183" s="835"/>
      <c r="AU183" s="835"/>
      <c r="AV183" s="835"/>
      <c r="AW183" s="835"/>
      <c r="AX183" s="1138"/>
      <c r="AY183" s="1122"/>
      <c r="AZ183"/>
      <c r="BA183"/>
      <c r="BB183"/>
      <c r="BC183"/>
      <c r="BD183"/>
      <c r="BE183"/>
      <c r="BF183"/>
      <c r="BG183"/>
    </row>
    <row r="184" spans="1:59" ht="30" customHeight="1">
      <c r="A184" s="1152">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IFERROR(VLOOKUP(K184,【参考】数式用３!$A$2:$AD$48,MATCH(N184,【参考】数式用３!$C$4:$AD$4,0)+2,0),"")</f>
        <v/>
      </c>
      <c r="P184" s="1139"/>
      <c r="Q184" s="1142" t="str">
        <f>IFERROR(VLOOKUP(K184,【参考】数式用３!$A$2:$AC$48,MATCH(P184,【参考】数式用３!$C$4:$AC$4,0)+2,0),"")</f>
        <v/>
      </c>
      <c r="R184" s="1145" t="s">
        <v>261</v>
      </c>
      <c r="S184" s="1148"/>
      <c r="T184" s="1065" t="s">
        <v>349</v>
      </c>
      <c r="U184" s="1148"/>
      <c r="V184" s="1065" t="s">
        <v>350</v>
      </c>
      <c r="W184" s="1148"/>
      <c r="X184" s="1065" t="s">
        <v>349</v>
      </c>
      <c r="Y184" s="1148"/>
      <c r="Z184" s="1065" t="s">
        <v>351</v>
      </c>
      <c r="AA184" s="1065" t="s">
        <v>169</v>
      </c>
      <c r="AB184" s="1065" t="str">
        <f>IF(S184&gt;=1,(W184*12+Y184)-(S184*12+U184)+1,"")</f>
        <v/>
      </c>
      <c r="AC184" s="1068" t="s">
        <v>352</v>
      </c>
      <c r="AD184" s="1059" t="str">
        <f>IFERROR(ROUNDDOWN(ROUND(L184*Q184,0)*M184,0)*AB184,"")</f>
        <v/>
      </c>
      <c r="AE184" s="1062" t="str">
        <f>IFERROR(ROUNDDOWN(ROUNDDOWN(ROUND(L184*VLOOKUP(K184,【参考】数式用３!$A$2:$AC$48,MATCH("処遇改善加算Ⅳ",【参考】数式用３!$C$4:$O$4,0)+2,0),0)*M184,0)*AB184*0.5,0), "")</f>
        <v/>
      </c>
      <c r="AF184" s="1125"/>
      <c r="AG184" s="1059" t="str">
        <f>IF(AND(AQ184&lt;&gt;"対象外", P184&lt;&gt;""),ROUNDDOWN(ROUND(L184*VLOOKUP(K184,【参考】数式用３!$A$2:$K$48,MATCH("ベア加算あり",【参考】数式用３!$C$4:$K$4,0)+2,0),0)*M184,0)*AB184,"")</f>
        <v/>
      </c>
      <c r="AH184" s="1128"/>
      <c r="AI184" s="1125"/>
      <c r="AJ184" s="1125"/>
      <c r="AK184" s="1131"/>
      <c r="AL184" s="1134"/>
      <c r="AM184" s="442" t="str">
        <f>IF(Q184="","",IF(Q184&lt;O184,"！加算の要件上は問題ありませんが、令和６年度末の加算率と比較して、令和７年度の加算率が低くなっています。",""))</f>
        <v/>
      </c>
      <c r="AN184" s="443"/>
      <c r="AO184" s="1121" t="str">
        <f>IF(K184&lt;&gt;"","Q列に色付け","")</f>
        <v/>
      </c>
      <c r="AP184" s="1137" t="str">
        <f>IF(AND(AE184&lt;&gt;0,AE184&lt;&gt;""),IF(AF184="○","入力済","未入力"),"")</f>
        <v/>
      </c>
      <c r="AQ184" s="971" t="str">
        <f>IFERROR((VLOOKUP(N184, 【参考】数式用３!$BE$5:$BE$13,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【参考】数式用３!$BB$5:$BC$48, 2, FALSE), "")</f>
        <v/>
      </c>
      <c r="AV184" s="835" t="str">
        <f>IF(AND(P184&lt;&gt;"処遇改善加算Ⅲ",P184&lt;&gt;"処遇改善加算Ⅳ", P184&lt;&gt;"", AU184&lt;&gt;"対象外"), 1,"")</f>
        <v/>
      </c>
      <c r="AW184" s="835" t="str">
        <f>IFERROR("_"&amp;VLOOKUP(K184, 【参考】数式用３!$AG$2:$AH$48, 2, FALSE), "")</f>
        <v/>
      </c>
      <c r="AX184" s="1138" t="str">
        <f>IF(AND(P184="処遇改善加算Ⅰ", AL184=""), "未入力","入力済")</f>
        <v>入力済</v>
      </c>
      <c r="AY184" s="1120" t="str">
        <f>G184</f>
        <v/>
      </c>
      <c r="AZ184"/>
      <c r="BA184"/>
      <c r="BB184"/>
      <c r="BC184"/>
      <c r="BD184"/>
      <c r="BE184"/>
      <c r="BF184"/>
      <c r="BG184"/>
    </row>
    <row r="185" spans="1:59" ht="14.4" customHeight="1">
      <c r="A185" s="1153"/>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21"/>
      <c r="AP185" s="1137"/>
      <c r="AQ185" s="972"/>
      <c r="AR185" s="835"/>
      <c r="AS185" s="835"/>
      <c r="AT185" s="835"/>
      <c r="AU185" s="835"/>
      <c r="AV185" s="835"/>
      <c r="AW185" s="835"/>
      <c r="AX185" s="1138"/>
      <c r="AY185" s="1121"/>
      <c r="AZ185"/>
      <c r="BA185"/>
      <c r="BB185"/>
      <c r="BC185"/>
      <c r="BD185"/>
      <c r="BE185"/>
      <c r="BF185"/>
      <c r="BG185"/>
    </row>
    <row r="186" spans="1:59" ht="14.4" customHeight="1">
      <c r="A186" s="1154"/>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51"/>
      <c r="AN186" s="443"/>
      <c r="AO186" s="1121"/>
      <c r="AP186" s="1137"/>
      <c r="AQ186" s="972"/>
      <c r="AR186" s="835"/>
      <c r="AS186" s="835"/>
      <c r="AT186" s="835"/>
      <c r="AU186" s="835"/>
      <c r="AV186" s="835"/>
      <c r="AW186" s="835"/>
      <c r="AX186" s="1138"/>
      <c r="AY186" s="1121"/>
      <c r="AZ186"/>
      <c r="BA186"/>
      <c r="BB186"/>
      <c r="BC186"/>
      <c r="BD186"/>
      <c r="BE186"/>
      <c r="BF186"/>
      <c r="BG186"/>
    </row>
    <row r="187" spans="1:59" ht="30" customHeight="1" thickBot="1">
      <c r="A187" s="1155"/>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21"/>
      <c r="AP187" s="1137"/>
      <c r="AQ187" s="973"/>
      <c r="AR187" s="835"/>
      <c r="AS187" s="835"/>
      <c r="AT187" s="835"/>
      <c r="AU187" s="835"/>
      <c r="AV187" s="835"/>
      <c r="AW187" s="835"/>
      <c r="AX187" s="1138"/>
      <c r="AY187" s="1122"/>
      <c r="AZ187"/>
      <c r="BA187"/>
      <c r="BB187"/>
      <c r="BC187"/>
      <c r="BD187"/>
      <c r="BE187"/>
      <c r="BF187"/>
      <c r="BG187"/>
    </row>
    <row r="188" spans="1:59" ht="30" customHeight="1">
      <c r="A188" s="1152">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IFERROR(VLOOKUP(K188,【参考】数式用３!$A$2:$AD$48,MATCH(N188,【参考】数式用３!$C$4:$AD$4,0)+2,0),"")</f>
        <v/>
      </c>
      <c r="P188" s="1139"/>
      <c r="Q188" s="1142" t="str">
        <f>IFERROR(VLOOKUP(K188,【参考】数式用３!$A$2:$AC$48,MATCH(P188,【参考】数式用３!$C$4:$AC$4,0)+2,0),"")</f>
        <v/>
      </c>
      <c r="R188" s="1145" t="s">
        <v>261</v>
      </c>
      <c r="S188" s="1148"/>
      <c r="T188" s="1065" t="s">
        <v>349</v>
      </c>
      <c r="U188" s="1148"/>
      <c r="V188" s="1065" t="s">
        <v>350</v>
      </c>
      <c r="W188" s="1148"/>
      <c r="X188" s="1065" t="s">
        <v>349</v>
      </c>
      <c r="Y188" s="1148"/>
      <c r="Z188" s="1065" t="s">
        <v>351</v>
      </c>
      <c r="AA188" s="1065" t="s">
        <v>169</v>
      </c>
      <c r="AB188" s="1065" t="str">
        <f>IF(S188&gt;=1,(W188*12+Y188)-(S188*12+U188)+1,"")</f>
        <v/>
      </c>
      <c r="AC188" s="1068" t="s">
        <v>352</v>
      </c>
      <c r="AD188" s="1059" t="str">
        <f>IFERROR(ROUNDDOWN(ROUND(L188*Q188,0)*M188,0)*AB188,"")</f>
        <v/>
      </c>
      <c r="AE188" s="1062" t="str">
        <f>IFERROR(ROUNDDOWN(ROUNDDOWN(ROUND(L188*VLOOKUP(K188,【参考】数式用３!$A$2:$AC$48,MATCH("処遇改善加算Ⅳ",【参考】数式用３!$C$4:$O$4,0)+2,0),0)*M188,0)*AB188*0.5,0), "")</f>
        <v/>
      </c>
      <c r="AF188" s="1125"/>
      <c r="AG188" s="1059" t="str">
        <f>IF(AND(AQ188&lt;&gt;"対象外", P188&lt;&gt;""),ROUNDDOWN(ROUND(L188*VLOOKUP(K188,【参考】数式用３!$A$2:$K$48,MATCH("ベア加算あり",【参考】数式用３!$C$4:$K$4,0)+2,0),0)*M188,0)*AB188,"")</f>
        <v/>
      </c>
      <c r="AH188" s="1128"/>
      <c r="AI188" s="1125"/>
      <c r="AJ188" s="1125"/>
      <c r="AK188" s="1131"/>
      <c r="AL188" s="1134"/>
      <c r="AM188" s="442" t="str">
        <f>IF(Q188="","",IF(Q188&lt;O188,"！加算の要件上は問題ありませんが、令和６年度末の加算率と比較して、令和７年度の加算率が低くなっています。",""))</f>
        <v/>
      </c>
      <c r="AN188" s="443"/>
      <c r="AO188" s="1120" t="str">
        <f>IF(K188&lt;&gt;"","Q列に色付け","")</f>
        <v/>
      </c>
      <c r="AP188" s="1137" t="str">
        <f>IF(AND(AE188&lt;&gt;0,AE188&lt;&gt;""),IF(AF188="○","入力済","未入力"),"")</f>
        <v/>
      </c>
      <c r="AQ188" s="971" t="str">
        <f>IFERROR((VLOOKUP(N188, 【参考】数式用３!$BE$5:$BE$13,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【参考】数式用３!$BB$5:$BC$48, 2, FALSE), "")</f>
        <v/>
      </c>
      <c r="AV188" s="835" t="str">
        <f>IF(AND(P188&lt;&gt;"処遇改善加算Ⅲ",P188&lt;&gt;"処遇改善加算Ⅳ", P188&lt;&gt;"", AU188&lt;&gt;"対象外"), 1,"")</f>
        <v/>
      </c>
      <c r="AW188" s="835" t="str">
        <f>IFERROR("_"&amp;VLOOKUP(K188, 【参考】数式用３!$AG$2:$AH$48, 2, FALSE), "")</f>
        <v/>
      </c>
      <c r="AX188" s="1138" t="str">
        <f>IF(AND(P188="処遇改善加算Ⅰ", AL188=""), "未入力","入力済")</f>
        <v>入力済</v>
      </c>
      <c r="AY188" s="1120" t="str">
        <f>G188</f>
        <v/>
      </c>
      <c r="AZ188"/>
      <c r="BA188"/>
      <c r="BB188"/>
      <c r="BC188"/>
      <c r="BD188"/>
      <c r="BE188"/>
      <c r="BF188"/>
      <c r="BG188"/>
    </row>
    <row r="189" spans="1:59" ht="14.4" customHeight="1">
      <c r="A189" s="1153"/>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21"/>
      <c r="AP189" s="1137"/>
      <c r="AQ189" s="972"/>
      <c r="AR189" s="835"/>
      <c r="AS189" s="835"/>
      <c r="AT189" s="835"/>
      <c r="AU189" s="835"/>
      <c r="AV189" s="835"/>
      <c r="AW189" s="835"/>
      <c r="AX189" s="1138"/>
      <c r="AY189" s="1121"/>
      <c r="AZ189"/>
      <c r="BA189"/>
      <c r="BB189"/>
      <c r="BC189"/>
      <c r="BD189"/>
      <c r="BE189"/>
      <c r="BF189"/>
      <c r="BG189"/>
    </row>
    <row r="190" spans="1:59" ht="14.4" customHeight="1">
      <c r="A190" s="1154"/>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51"/>
      <c r="AN190" s="443"/>
      <c r="AO190" s="1121"/>
      <c r="AP190" s="1137"/>
      <c r="AQ190" s="972"/>
      <c r="AR190" s="835"/>
      <c r="AS190" s="835"/>
      <c r="AT190" s="835"/>
      <c r="AU190" s="835"/>
      <c r="AV190" s="835"/>
      <c r="AW190" s="835"/>
      <c r="AX190" s="1138"/>
      <c r="AY190" s="1121"/>
      <c r="AZ190"/>
      <c r="BA190"/>
      <c r="BB190"/>
      <c r="BC190"/>
      <c r="BD190"/>
      <c r="BE190"/>
      <c r="BF190"/>
      <c r="BG190"/>
    </row>
    <row r="191" spans="1:59" ht="30" customHeight="1" thickBot="1">
      <c r="A191" s="1155"/>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22"/>
      <c r="AP191" s="1137"/>
      <c r="AQ191" s="973"/>
      <c r="AR191" s="835"/>
      <c r="AS191" s="835"/>
      <c r="AT191" s="835"/>
      <c r="AU191" s="835"/>
      <c r="AV191" s="835"/>
      <c r="AW191" s="835"/>
      <c r="AX191" s="1138"/>
      <c r="AY191" s="1122"/>
      <c r="AZ191"/>
      <c r="BA191"/>
      <c r="BB191"/>
      <c r="BC191"/>
      <c r="BD191"/>
      <c r="BE191"/>
      <c r="BF191"/>
      <c r="BG191"/>
    </row>
    <row r="192" spans="1:59" ht="30" customHeight="1">
      <c r="A192" s="1152">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IFERROR(VLOOKUP(K192,【参考】数式用３!$A$2:$AD$48,MATCH(N192,【参考】数式用３!$C$4:$AD$4,0)+2,0),"")</f>
        <v/>
      </c>
      <c r="P192" s="1139"/>
      <c r="Q192" s="1142" t="str">
        <f>IFERROR(VLOOKUP(K192,【参考】数式用３!$A$2:$AC$48,MATCH(P192,【参考】数式用３!$C$4:$AC$4,0)+2,0),"")</f>
        <v/>
      </c>
      <c r="R192" s="1145" t="s">
        <v>261</v>
      </c>
      <c r="S192" s="1148"/>
      <c r="T192" s="1065" t="s">
        <v>349</v>
      </c>
      <c r="U192" s="1148"/>
      <c r="V192" s="1065" t="s">
        <v>350</v>
      </c>
      <c r="W192" s="1148"/>
      <c r="X192" s="1065" t="s">
        <v>349</v>
      </c>
      <c r="Y192" s="1148"/>
      <c r="Z192" s="1065" t="s">
        <v>351</v>
      </c>
      <c r="AA192" s="1065" t="s">
        <v>169</v>
      </c>
      <c r="AB192" s="1065" t="str">
        <f>IF(S192&gt;=1,(W192*12+Y192)-(S192*12+U192)+1,"")</f>
        <v/>
      </c>
      <c r="AC192" s="1068" t="s">
        <v>352</v>
      </c>
      <c r="AD192" s="1059" t="str">
        <f>IFERROR(ROUNDDOWN(ROUND(L192*Q192,0)*M192,0)*AB192,"")</f>
        <v/>
      </c>
      <c r="AE192" s="1062" t="str">
        <f>IFERROR(ROUNDDOWN(ROUNDDOWN(ROUND(L192*VLOOKUP(K192,【参考】数式用３!$A$2:$AC$48,MATCH("処遇改善加算Ⅳ",【参考】数式用３!$C$4:$O$4,0)+2,0),0)*M192,0)*AB192*0.5,0), "")</f>
        <v/>
      </c>
      <c r="AF192" s="1125"/>
      <c r="AG192" s="1059" t="str">
        <f>IF(AND(AQ192&lt;&gt;"対象外", P192&lt;&gt;""),ROUNDDOWN(ROUND(L192*VLOOKUP(K192,【参考】数式用３!$A$2:$K$48,MATCH("ベア加算あり",【参考】数式用３!$C$4:$K$4,0)+2,0),0)*M192,0)*AB192,"")</f>
        <v/>
      </c>
      <c r="AH192" s="1128"/>
      <c r="AI192" s="1125"/>
      <c r="AJ192" s="1125"/>
      <c r="AK192" s="1131"/>
      <c r="AL192" s="1134"/>
      <c r="AM192" s="442" t="str">
        <f>IF(Q192="","",IF(Q192&lt;O192,"！加算の要件上は問題ありませんが、令和６年度末の加算率と比較して、令和７年度の加算率が低くなっています。",""))</f>
        <v/>
      </c>
      <c r="AN192" s="443"/>
      <c r="AO192" s="1121" t="str">
        <f>IF(K192&lt;&gt;"","Q列に色付け","")</f>
        <v/>
      </c>
      <c r="AP192" s="1137" t="str">
        <f>IF(AND(AE192&lt;&gt;0,AE192&lt;&gt;""),IF(AF192="○","入力済","未入力"),"")</f>
        <v/>
      </c>
      <c r="AQ192" s="971" t="str">
        <f>IFERROR((VLOOKUP(N192, 【参考】数式用３!$BE$5:$BE$13,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【参考】数式用３!$BB$5:$BC$48, 2, FALSE), "")</f>
        <v/>
      </c>
      <c r="AV192" s="835" t="str">
        <f>IF(AND(P192&lt;&gt;"処遇改善加算Ⅲ",P192&lt;&gt;"処遇改善加算Ⅳ", P192&lt;&gt;"", AU192&lt;&gt;"対象外"), 1,"")</f>
        <v/>
      </c>
      <c r="AW192" s="835" t="str">
        <f>IFERROR("_"&amp;VLOOKUP(K192, 【参考】数式用３!$AG$2:$AH$48, 2, FALSE), "")</f>
        <v/>
      </c>
      <c r="AX192" s="1138" t="str">
        <f>IF(AND(P192="処遇改善加算Ⅰ", AL192=""), "未入力","入力済")</f>
        <v>入力済</v>
      </c>
      <c r="AY192" s="1120" t="str">
        <f>G192</f>
        <v/>
      </c>
      <c r="AZ192"/>
      <c r="BA192"/>
      <c r="BB192"/>
      <c r="BC192"/>
      <c r="BD192"/>
      <c r="BE192"/>
      <c r="BF192"/>
      <c r="BG192"/>
    </row>
    <row r="193" spans="1:59" ht="14.4" customHeight="1">
      <c r="A193" s="1153"/>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21"/>
      <c r="AP193" s="1137"/>
      <c r="AQ193" s="972"/>
      <c r="AR193" s="835"/>
      <c r="AS193" s="835"/>
      <c r="AT193" s="835"/>
      <c r="AU193" s="835"/>
      <c r="AV193" s="835"/>
      <c r="AW193" s="835"/>
      <c r="AX193" s="1138"/>
      <c r="AY193" s="1121"/>
      <c r="AZ193"/>
      <c r="BA193"/>
      <c r="BB193"/>
      <c r="BC193"/>
      <c r="BD193"/>
      <c r="BE193"/>
      <c r="BF193"/>
      <c r="BG193"/>
    </row>
    <row r="194" spans="1:59" ht="14.4" customHeight="1">
      <c r="A194" s="1154"/>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51"/>
      <c r="AN194" s="443"/>
      <c r="AO194" s="1121"/>
      <c r="AP194" s="1137"/>
      <c r="AQ194" s="972"/>
      <c r="AR194" s="835"/>
      <c r="AS194" s="835"/>
      <c r="AT194" s="835"/>
      <c r="AU194" s="835"/>
      <c r="AV194" s="835"/>
      <c r="AW194" s="835"/>
      <c r="AX194" s="1138"/>
      <c r="AY194" s="1121"/>
      <c r="AZ194"/>
      <c r="BA194"/>
      <c r="BB194"/>
      <c r="BC194"/>
      <c r="BD194"/>
      <c r="BE194"/>
      <c r="BF194"/>
      <c r="BG194"/>
    </row>
    <row r="195" spans="1:59" ht="30" customHeight="1" thickBot="1">
      <c r="A195" s="1155"/>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22"/>
      <c r="AP195" s="1137"/>
      <c r="AQ195" s="973"/>
      <c r="AR195" s="835"/>
      <c r="AS195" s="835"/>
      <c r="AT195" s="835"/>
      <c r="AU195" s="835"/>
      <c r="AV195" s="835"/>
      <c r="AW195" s="835"/>
      <c r="AX195" s="1138"/>
      <c r="AY195" s="1122"/>
      <c r="AZ195"/>
      <c r="BA195"/>
      <c r="BB195"/>
      <c r="BC195"/>
      <c r="BD195"/>
      <c r="BE195"/>
      <c r="BF195"/>
      <c r="BG195"/>
    </row>
    <row r="196" spans="1:59" ht="30" customHeight="1">
      <c r="A196" s="1152">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IFERROR(VLOOKUP(K196,【参考】数式用３!$A$2:$AD$48,MATCH(N196,【参考】数式用３!$C$4:$AD$4,0)+2,0),"")</f>
        <v/>
      </c>
      <c r="P196" s="1139"/>
      <c r="Q196" s="1142" t="str">
        <f>IFERROR(VLOOKUP(K196,【参考】数式用３!$A$2:$AC$48,MATCH(P196,【参考】数式用３!$C$4:$AC$4,0)+2,0),"")</f>
        <v/>
      </c>
      <c r="R196" s="1145" t="s">
        <v>261</v>
      </c>
      <c r="S196" s="1148"/>
      <c r="T196" s="1065" t="s">
        <v>349</v>
      </c>
      <c r="U196" s="1148"/>
      <c r="V196" s="1065" t="s">
        <v>350</v>
      </c>
      <c r="W196" s="1148"/>
      <c r="X196" s="1065" t="s">
        <v>349</v>
      </c>
      <c r="Y196" s="1148"/>
      <c r="Z196" s="1065" t="s">
        <v>351</v>
      </c>
      <c r="AA196" s="1065" t="s">
        <v>169</v>
      </c>
      <c r="AB196" s="1065" t="str">
        <f>IF(S196&gt;=1,(W196*12+Y196)-(S196*12+U196)+1,"")</f>
        <v/>
      </c>
      <c r="AC196" s="1068" t="s">
        <v>352</v>
      </c>
      <c r="AD196" s="1059" t="str">
        <f>IFERROR(ROUNDDOWN(ROUND(L196*Q196,0)*M196,0)*AB196,"")</f>
        <v/>
      </c>
      <c r="AE196" s="1062" t="str">
        <f>IFERROR(ROUNDDOWN(ROUNDDOWN(ROUND(L196*VLOOKUP(K196,【参考】数式用３!$A$2:$AC$48,MATCH("処遇改善加算Ⅳ",【参考】数式用３!$C$4:$O$4,0)+2,0),0)*M196,0)*AB196*0.5,0), "")</f>
        <v/>
      </c>
      <c r="AF196" s="1125"/>
      <c r="AG196" s="1059" t="str">
        <f>IF(AND(AQ196&lt;&gt;"対象外", P196&lt;&gt;""),ROUNDDOWN(ROUND(L196*VLOOKUP(K196,【参考】数式用３!$A$2:$K$48,MATCH("ベア加算あり",【参考】数式用３!$C$4:$K$4,0)+2,0),0)*M196,0)*AB196,"")</f>
        <v/>
      </c>
      <c r="AH196" s="1128"/>
      <c r="AI196" s="1125"/>
      <c r="AJ196" s="1125"/>
      <c r="AK196" s="1131"/>
      <c r="AL196" s="1134"/>
      <c r="AM196" s="442" t="str">
        <f>IF(Q196="","",IF(Q196&lt;O196,"！加算の要件上は問題ありませんが、令和６年度末の加算率と比較して、令和７年度の加算率が低くなっています。",""))</f>
        <v/>
      </c>
      <c r="AN196" s="443"/>
      <c r="AO196" s="1120" t="str">
        <f>IF(K196&lt;&gt;"","Q列に色付け","")</f>
        <v/>
      </c>
      <c r="AP196" s="1137" t="str">
        <f>IF(AND(AE196&lt;&gt;0,AE196&lt;&gt;""),IF(AF196="○","入力済","未入力"),"")</f>
        <v/>
      </c>
      <c r="AQ196" s="971" t="str">
        <f>IFERROR((VLOOKUP(N196, 【参考】数式用３!$BE$5:$BE$13,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【参考】数式用３!$BB$5:$BC$48, 2, FALSE), "")</f>
        <v/>
      </c>
      <c r="AV196" s="835" t="str">
        <f>IF(AND(P196&lt;&gt;"処遇改善加算Ⅲ",P196&lt;&gt;"処遇改善加算Ⅳ", P196&lt;&gt;"", AU196&lt;&gt;"対象外"), 1,"")</f>
        <v/>
      </c>
      <c r="AW196" s="835" t="str">
        <f>IFERROR("_"&amp;VLOOKUP(K196, 【参考】数式用３!$AG$2:$AH$48, 2, FALSE), "")</f>
        <v/>
      </c>
      <c r="AX196" s="1138" t="str">
        <f>IF(AND(P196="処遇改善加算Ⅰ", AL196=""), "未入力","入力済")</f>
        <v>入力済</v>
      </c>
      <c r="AY196" s="1120" t="str">
        <f>G196</f>
        <v/>
      </c>
      <c r="AZ196"/>
      <c r="BA196"/>
      <c r="BB196"/>
      <c r="BC196"/>
      <c r="BD196"/>
      <c r="BE196"/>
      <c r="BF196"/>
      <c r="BG196"/>
    </row>
    <row r="197" spans="1:59" ht="14.4" customHeight="1">
      <c r="A197" s="1153"/>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21"/>
      <c r="AP197" s="1137"/>
      <c r="AQ197" s="972"/>
      <c r="AR197" s="835"/>
      <c r="AS197" s="835"/>
      <c r="AT197" s="835"/>
      <c r="AU197" s="835"/>
      <c r="AV197" s="835"/>
      <c r="AW197" s="835"/>
      <c r="AX197" s="1138"/>
      <c r="AY197" s="1121"/>
      <c r="AZ197"/>
      <c r="BA197"/>
      <c r="BB197"/>
      <c r="BC197"/>
      <c r="BD197"/>
      <c r="BE197"/>
      <c r="BF197"/>
      <c r="BG197"/>
    </row>
    <row r="198" spans="1:59" ht="14.4" customHeight="1">
      <c r="A198" s="1154"/>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51"/>
      <c r="AN198" s="443"/>
      <c r="AO198" s="1121"/>
      <c r="AP198" s="1137"/>
      <c r="AQ198" s="972"/>
      <c r="AR198" s="835"/>
      <c r="AS198" s="835"/>
      <c r="AT198" s="835"/>
      <c r="AU198" s="835"/>
      <c r="AV198" s="835"/>
      <c r="AW198" s="835"/>
      <c r="AX198" s="1138"/>
      <c r="AY198" s="1121"/>
      <c r="AZ198"/>
      <c r="BA198"/>
      <c r="BB198"/>
      <c r="BC198"/>
      <c r="BD198"/>
      <c r="BE198"/>
      <c r="BF198"/>
      <c r="BG198"/>
    </row>
    <row r="199" spans="1:59" ht="30" customHeight="1" thickBot="1">
      <c r="A199" s="1155"/>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22"/>
      <c r="AP199" s="1137"/>
      <c r="AQ199" s="973"/>
      <c r="AR199" s="835"/>
      <c r="AS199" s="835"/>
      <c r="AT199" s="835"/>
      <c r="AU199" s="835"/>
      <c r="AV199" s="835"/>
      <c r="AW199" s="835"/>
      <c r="AX199" s="1138"/>
      <c r="AY199" s="1122"/>
      <c r="AZ199"/>
      <c r="BA199"/>
      <c r="BB199"/>
      <c r="BC199"/>
      <c r="BD199"/>
      <c r="BE199"/>
      <c r="BF199"/>
      <c r="BG199"/>
    </row>
    <row r="200" spans="1:59" ht="30" customHeight="1">
      <c r="A200" s="1152">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IFERROR(VLOOKUP(K200,【参考】数式用３!$A$2:$AD$48,MATCH(N200,【参考】数式用３!$C$4:$AD$4,0)+2,0),"")</f>
        <v/>
      </c>
      <c r="P200" s="1139"/>
      <c r="Q200" s="1142" t="str">
        <f>IFERROR(VLOOKUP(K200,【参考】数式用３!$A$2:$AC$48,MATCH(P200,【参考】数式用３!$C$4:$AC$4,0)+2,0),"")</f>
        <v/>
      </c>
      <c r="R200" s="1145" t="s">
        <v>261</v>
      </c>
      <c r="S200" s="1148"/>
      <c r="T200" s="1065" t="s">
        <v>349</v>
      </c>
      <c r="U200" s="1148"/>
      <c r="V200" s="1065" t="s">
        <v>350</v>
      </c>
      <c r="W200" s="1148"/>
      <c r="X200" s="1065" t="s">
        <v>349</v>
      </c>
      <c r="Y200" s="1148"/>
      <c r="Z200" s="1065" t="s">
        <v>351</v>
      </c>
      <c r="AA200" s="1065" t="s">
        <v>169</v>
      </c>
      <c r="AB200" s="1065" t="str">
        <f>IF(S200&gt;=1,(W200*12+Y200)-(S200*12+U200)+1,"")</f>
        <v/>
      </c>
      <c r="AC200" s="1068" t="s">
        <v>352</v>
      </c>
      <c r="AD200" s="1059" t="str">
        <f>IFERROR(ROUNDDOWN(ROUND(L200*Q200,0)*M200,0)*AB200,"")</f>
        <v/>
      </c>
      <c r="AE200" s="1062" t="str">
        <f>IFERROR(ROUNDDOWN(ROUNDDOWN(ROUND(L200*VLOOKUP(K200,【参考】数式用３!$A$2:$AC$48,MATCH("処遇改善加算Ⅳ",【参考】数式用３!$C$4:$O$4,0)+2,0),0)*M200,0)*AB200*0.5,0), "")</f>
        <v/>
      </c>
      <c r="AF200" s="1125"/>
      <c r="AG200" s="1059" t="str">
        <f>IF(AND(AQ200&lt;&gt;"対象外", P200&lt;&gt;""),ROUNDDOWN(ROUND(L200*VLOOKUP(K200,【参考】数式用３!$A$2:$K$48,MATCH("ベア加算あり",【参考】数式用３!$C$4:$K$4,0)+2,0),0)*M200,0)*AB200,"")</f>
        <v/>
      </c>
      <c r="AH200" s="1128"/>
      <c r="AI200" s="1125"/>
      <c r="AJ200" s="1125"/>
      <c r="AK200" s="1131"/>
      <c r="AL200" s="1134"/>
      <c r="AM200" s="442" t="str">
        <f>IF(Q200="","",IF(Q200&lt;O200,"！加算の要件上は問題ありませんが、令和６年度末の加算率と比較して、令和７年度の加算率が低くなっています。",""))</f>
        <v/>
      </c>
      <c r="AN200" s="443"/>
      <c r="AO200" s="1120" t="str">
        <f>IF(K200&lt;&gt;"","Q列に色付け","")</f>
        <v/>
      </c>
      <c r="AP200" s="1137" t="str">
        <f>IF(AND(AE200&lt;&gt;0,AE200&lt;&gt;""),IF(AF200="○","入力済","未入力"),"")</f>
        <v/>
      </c>
      <c r="AQ200" s="971" t="str">
        <f>IFERROR((VLOOKUP(N200, 【参考】数式用３!$BE$5:$BE$13,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【参考】数式用３!$BB$5:$BC$48, 2, FALSE), "")</f>
        <v/>
      </c>
      <c r="AV200" s="835" t="str">
        <f>IF(AND(P200&lt;&gt;"処遇改善加算Ⅲ",P200&lt;&gt;"処遇改善加算Ⅳ", P200&lt;&gt;"", AU200&lt;&gt;"対象外"), 1,"")</f>
        <v/>
      </c>
      <c r="AW200" s="835" t="str">
        <f>IFERROR("_"&amp;VLOOKUP(K200, 【参考】数式用３!$AG$2:$AH$48, 2, FALSE), "")</f>
        <v/>
      </c>
      <c r="AX200" s="1138" t="str">
        <f>IF(AND(P200="処遇改善加算Ⅰ", AL200=""), "未入力","入力済")</f>
        <v>入力済</v>
      </c>
      <c r="AY200" s="1120" t="str">
        <f>G200</f>
        <v/>
      </c>
      <c r="AZ200"/>
      <c r="BA200"/>
      <c r="BB200"/>
      <c r="BC200"/>
      <c r="BD200"/>
      <c r="BE200"/>
      <c r="BF200"/>
      <c r="BG200"/>
    </row>
    <row r="201" spans="1:59" ht="14.4" customHeight="1">
      <c r="A201" s="1153"/>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21"/>
      <c r="AP201" s="1137"/>
      <c r="AQ201" s="972"/>
      <c r="AR201" s="835"/>
      <c r="AS201" s="835"/>
      <c r="AT201" s="835"/>
      <c r="AU201" s="835"/>
      <c r="AV201" s="835"/>
      <c r="AW201" s="835"/>
      <c r="AX201" s="1138"/>
      <c r="AY201" s="1121"/>
      <c r="AZ201"/>
      <c r="BA201"/>
      <c r="BB201"/>
      <c r="BC201"/>
      <c r="BD201"/>
      <c r="BE201"/>
      <c r="BF201"/>
      <c r="BG201"/>
    </row>
    <row r="202" spans="1:59" ht="14.4" customHeight="1">
      <c r="A202" s="1154"/>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51"/>
      <c r="AN202" s="443"/>
      <c r="AO202" s="1121"/>
      <c r="AP202" s="1137"/>
      <c r="AQ202" s="972"/>
      <c r="AR202" s="835"/>
      <c r="AS202" s="835"/>
      <c r="AT202" s="835"/>
      <c r="AU202" s="835"/>
      <c r="AV202" s="835"/>
      <c r="AW202" s="835"/>
      <c r="AX202" s="1138"/>
      <c r="AY202" s="1121"/>
      <c r="AZ202"/>
      <c r="BA202"/>
      <c r="BB202"/>
      <c r="BC202"/>
      <c r="BD202"/>
      <c r="BE202"/>
      <c r="BF202"/>
      <c r="BG202"/>
    </row>
    <row r="203" spans="1:59" ht="30" customHeight="1" thickBot="1">
      <c r="A203" s="1155"/>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22"/>
      <c r="AP203" s="1137"/>
      <c r="AQ203" s="973"/>
      <c r="AR203" s="835"/>
      <c r="AS203" s="835"/>
      <c r="AT203" s="835"/>
      <c r="AU203" s="835"/>
      <c r="AV203" s="835"/>
      <c r="AW203" s="835"/>
      <c r="AX203" s="1138"/>
      <c r="AY203" s="1122"/>
      <c r="AZ203"/>
      <c r="BA203"/>
      <c r="BB203"/>
      <c r="BC203"/>
      <c r="BD203"/>
      <c r="BE203"/>
      <c r="BF203"/>
      <c r="BG203"/>
    </row>
    <row r="204" spans="1:59" ht="30" customHeight="1">
      <c r="A204" s="1152">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IFERROR(VLOOKUP(K204,【参考】数式用３!$A$2:$AD$48,MATCH(N204,【参考】数式用３!$C$4:$AD$4,0)+2,0),"")</f>
        <v/>
      </c>
      <c r="P204" s="1139"/>
      <c r="Q204" s="1142" t="str">
        <f>IFERROR(VLOOKUP(K204,【参考】数式用３!$A$2:$AC$48,MATCH(P204,【参考】数式用３!$C$4:$AC$4,0)+2,0),"")</f>
        <v/>
      </c>
      <c r="R204" s="1145" t="s">
        <v>261</v>
      </c>
      <c r="S204" s="1148"/>
      <c r="T204" s="1065" t="s">
        <v>349</v>
      </c>
      <c r="U204" s="1148"/>
      <c r="V204" s="1065" t="s">
        <v>350</v>
      </c>
      <c r="W204" s="1148"/>
      <c r="X204" s="1065" t="s">
        <v>349</v>
      </c>
      <c r="Y204" s="1148"/>
      <c r="Z204" s="1065" t="s">
        <v>351</v>
      </c>
      <c r="AA204" s="1065" t="s">
        <v>169</v>
      </c>
      <c r="AB204" s="1065" t="str">
        <f>IF(S204&gt;=1,(W204*12+Y204)-(S204*12+U204)+1,"")</f>
        <v/>
      </c>
      <c r="AC204" s="1068" t="s">
        <v>352</v>
      </c>
      <c r="AD204" s="1059" t="str">
        <f>IFERROR(ROUNDDOWN(ROUND(L204*Q204,0)*M204,0)*AB204,"")</f>
        <v/>
      </c>
      <c r="AE204" s="1062" t="str">
        <f>IFERROR(ROUNDDOWN(ROUNDDOWN(ROUND(L204*VLOOKUP(K204,【参考】数式用３!$A$2:$AC$48,MATCH("処遇改善加算Ⅳ",【参考】数式用３!$C$4:$O$4,0)+2,0),0)*M204,0)*AB204*0.5,0), "")</f>
        <v/>
      </c>
      <c r="AF204" s="1125"/>
      <c r="AG204" s="1059" t="str">
        <f>IF(AND(AQ204&lt;&gt;"対象外", P204&lt;&gt;""),ROUNDDOWN(ROUND(L204*VLOOKUP(K204,【参考】数式用３!$A$2:$K$48,MATCH("ベア加算あり",【参考】数式用３!$C$4:$K$4,0)+2,0),0)*M204,0)*AB204,"")</f>
        <v/>
      </c>
      <c r="AH204" s="1128"/>
      <c r="AI204" s="1125"/>
      <c r="AJ204" s="1125"/>
      <c r="AK204" s="1131"/>
      <c r="AL204" s="1134"/>
      <c r="AM204" s="442" t="str">
        <f>IF(Q204="","",IF(Q204&lt;O204,"！加算の要件上は問題ありませんが、令和６年度末の加算率と比較して、令和７年度の加算率が低くなっています。",""))</f>
        <v/>
      </c>
      <c r="AN204" s="443"/>
      <c r="AO204" s="1120" t="str">
        <f>IF(K204&lt;&gt;"","Q列に色付け","")</f>
        <v/>
      </c>
      <c r="AP204" s="1137" t="str">
        <f>IF(AND(AE204&lt;&gt;0,AE204&lt;&gt;""),IF(AF204="○","入力済","未入力"),"")</f>
        <v/>
      </c>
      <c r="AQ204" s="971" t="str">
        <f>IFERROR((VLOOKUP(N204, 【参考】数式用３!$BE$5:$BE$13,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【参考】数式用３!$BB$5:$BC$48, 2, FALSE), "")</f>
        <v/>
      </c>
      <c r="AV204" s="835" t="str">
        <f>IF(AND(P204&lt;&gt;"処遇改善加算Ⅲ",P204&lt;&gt;"処遇改善加算Ⅳ", P204&lt;&gt;"", AU204&lt;&gt;"対象外"), 1,"")</f>
        <v/>
      </c>
      <c r="AW204" s="835" t="str">
        <f>IFERROR("_"&amp;VLOOKUP(K204, 【参考】数式用３!$AG$2:$AH$48, 2, FALSE), "")</f>
        <v/>
      </c>
      <c r="AX204" s="1138" t="str">
        <f>IF(AND(P204="処遇改善加算Ⅰ", AL204=""), "未入力","入力済")</f>
        <v>入力済</v>
      </c>
      <c r="AY204" s="1120" t="str">
        <f>G204</f>
        <v/>
      </c>
      <c r="AZ204"/>
      <c r="BA204"/>
      <c r="BB204"/>
      <c r="BC204"/>
      <c r="BD204"/>
      <c r="BE204"/>
      <c r="BF204"/>
      <c r="BG204"/>
    </row>
    <row r="205" spans="1:59" ht="14.4" customHeight="1">
      <c r="A205" s="1153"/>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21"/>
      <c r="AP205" s="1137"/>
      <c r="AQ205" s="972"/>
      <c r="AR205" s="835"/>
      <c r="AS205" s="835"/>
      <c r="AT205" s="835"/>
      <c r="AU205" s="835"/>
      <c r="AV205" s="835"/>
      <c r="AW205" s="835"/>
      <c r="AX205" s="1138"/>
      <c r="AY205" s="1121"/>
      <c r="AZ205"/>
      <c r="BA205"/>
      <c r="BB205"/>
      <c r="BC205"/>
      <c r="BD205"/>
      <c r="BE205"/>
      <c r="BF205"/>
      <c r="BG205"/>
    </row>
    <row r="206" spans="1:59" ht="14.4" customHeight="1">
      <c r="A206" s="1154"/>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51"/>
      <c r="AN206" s="443"/>
      <c r="AO206" s="1121"/>
      <c r="AP206" s="1137"/>
      <c r="AQ206" s="972"/>
      <c r="AR206" s="835"/>
      <c r="AS206" s="835"/>
      <c r="AT206" s="835"/>
      <c r="AU206" s="835"/>
      <c r="AV206" s="835"/>
      <c r="AW206" s="835"/>
      <c r="AX206" s="1138"/>
      <c r="AY206" s="1121"/>
      <c r="AZ206"/>
      <c r="BA206"/>
      <c r="BB206"/>
      <c r="BC206"/>
      <c r="BD206"/>
      <c r="BE206"/>
      <c r="BF206"/>
      <c r="BG206"/>
    </row>
    <row r="207" spans="1:59" ht="30" customHeight="1" thickBot="1">
      <c r="A207" s="1155"/>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22"/>
      <c r="AP207" s="1137"/>
      <c r="AQ207" s="973"/>
      <c r="AR207" s="835"/>
      <c r="AS207" s="835"/>
      <c r="AT207" s="835"/>
      <c r="AU207" s="835"/>
      <c r="AV207" s="835"/>
      <c r="AW207" s="835"/>
      <c r="AX207" s="1138"/>
      <c r="AY207" s="1122"/>
      <c r="AZ207"/>
      <c r="BA207"/>
      <c r="BB207"/>
      <c r="BC207"/>
      <c r="BD207"/>
      <c r="BE207"/>
      <c r="BF207"/>
      <c r="BG207"/>
    </row>
    <row r="208" spans="1:59" ht="30" customHeight="1">
      <c r="A208" s="1152">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IFERROR(VLOOKUP(K208,【参考】数式用３!$A$2:$AD$48,MATCH(N208,【参考】数式用３!$C$4:$AD$4,0)+2,0),"")</f>
        <v/>
      </c>
      <c r="P208" s="1139"/>
      <c r="Q208" s="1142" t="str">
        <f>IFERROR(VLOOKUP(K208,【参考】数式用３!$A$2:$AC$48,MATCH(P208,【参考】数式用３!$C$4:$AC$4,0)+2,0),"")</f>
        <v/>
      </c>
      <c r="R208" s="1145" t="s">
        <v>261</v>
      </c>
      <c r="S208" s="1148"/>
      <c r="T208" s="1065" t="s">
        <v>349</v>
      </c>
      <c r="U208" s="1148"/>
      <c r="V208" s="1065" t="s">
        <v>350</v>
      </c>
      <c r="W208" s="1148"/>
      <c r="X208" s="1065" t="s">
        <v>349</v>
      </c>
      <c r="Y208" s="1148"/>
      <c r="Z208" s="1065" t="s">
        <v>351</v>
      </c>
      <c r="AA208" s="1065" t="s">
        <v>169</v>
      </c>
      <c r="AB208" s="1065" t="str">
        <f>IF(S208&gt;=1,(W208*12+Y208)-(S208*12+U208)+1,"")</f>
        <v/>
      </c>
      <c r="AC208" s="1068" t="s">
        <v>352</v>
      </c>
      <c r="AD208" s="1059" t="str">
        <f>IFERROR(ROUNDDOWN(ROUND(L208*Q208,0)*M208,0)*AB208,"")</f>
        <v/>
      </c>
      <c r="AE208" s="1062" t="str">
        <f>IFERROR(ROUNDDOWN(ROUNDDOWN(ROUND(L208*VLOOKUP(K208,【参考】数式用３!$A$2:$AC$48,MATCH("処遇改善加算Ⅳ",【参考】数式用３!$C$4:$O$4,0)+2,0),0)*M208,0)*AB208*0.5,0), "")</f>
        <v/>
      </c>
      <c r="AF208" s="1125"/>
      <c r="AG208" s="1059" t="str">
        <f>IF(AND(AQ208&lt;&gt;"対象外", P208&lt;&gt;""),ROUNDDOWN(ROUND(L208*VLOOKUP(K208,【参考】数式用３!$A$2:$K$48,MATCH("ベア加算あり",【参考】数式用３!$C$4:$K$4,0)+2,0),0)*M208,0)*AB208,"")</f>
        <v/>
      </c>
      <c r="AH208" s="1128"/>
      <c r="AI208" s="1125"/>
      <c r="AJ208" s="1125"/>
      <c r="AK208" s="1131"/>
      <c r="AL208" s="1134"/>
      <c r="AM208" s="442" t="str">
        <f>IF(Q208="","",IF(Q208&lt;O208,"！加算の要件上は問題ありませんが、令和６年度末の加算率と比較して、令和７年度の加算率が低くなっています。",""))</f>
        <v/>
      </c>
      <c r="AN208" s="443"/>
      <c r="AO208" s="1120" t="str">
        <f>IF(K208&lt;&gt;"","Q列に色付け","")</f>
        <v/>
      </c>
      <c r="AP208" s="1137" t="str">
        <f>IF(AND(AE208&lt;&gt;0,AE208&lt;&gt;""),IF(AF208="○","入力済","未入力"),"")</f>
        <v/>
      </c>
      <c r="AQ208" s="971" t="str">
        <f>IFERROR((VLOOKUP(N208, 【参考】数式用３!$BE$5:$BE$13,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【参考】数式用３!$BB$5:$BC$48, 2, FALSE), "")</f>
        <v/>
      </c>
      <c r="AV208" s="835" t="str">
        <f>IF(AND(P208&lt;&gt;"処遇改善加算Ⅲ",P208&lt;&gt;"処遇改善加算Ⅳ", P208&lt;&gt;"", AU208&lt;&gt;"対象外"), 1,"")</f>
        <v/>
      </c>
      <c r="AW208" s="835" t="str">
        <f>IFERROR("_"&amp;VLOOKUP(K208, 【参考】数式用３!$AG$2:$AH$48, 2, FALSE), "")</f>
        <v/>
      </c>
      <c r="AX208" s="1138" t="str">
        <f>IF(AND(P208="処遇改善加算Ⅰ", AL208=""), "未入力","入力済")</f>
        <v>入力済</v>
      </c>
      <c r="AY208" s="1120" t="str">
        <f>G208</f>
        <v/>
      </c>
      <c r="AZ208"/>
      <c r="BA208"/>
      <c r="BB208"/>
      <c r="BC208"/>
      <c r="BD208"/>
      <c r="BE208"/>
      <c r="BF208"/>
      <c r="BG208"/>
    </row>
    <row r="209" spans="1:59" ht="14.4" customHeight="1">
      <c r="A209" s="1153"/>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21"/>
      <c r="AP209" s="1137"/>
      <c r="AQ209" s="972"/>
      <c r="AR209" s="835"/>
      <c r="AS209" s="835"/>
      <c r="AT209" s="835"/>
      <c r="AU209" s="835"/>
      <c r="AV209" s="835"/>
      <c r="AW209" s="835"/>
      <c r="AX209" s="1138"/>
      <c r="AY209" s="1121"/>
      <c r="AZ209"/>
      <c r="BA209"/>
      <c r="BB209"/>
      <c r="BC209"/>
      <c r="BD209"/>
      <c r="BE209"/>
      <c r="BF209"/>
      <c r="BG209"/>
    </row>
    <row r="210" spans="1:59" ht="14.4" customHeight="1">
      <c r="A210" s="1154"/>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51"/>
      <c r="AN210" s="443"/>
      <c r="AO210" s="1121"/>
      <c r="AP210" s="1137"/>
      <c r="AQ210" s="972"/>
      <c r="AR210" s="835"/>
      <c r="AS210" s="835"/>
      <c r="AT210" s="835"/>
      <c r="AU210" s="835"/>
      <c r="AV210" s="835"/>
      <c r="AW210" s="835"/>
      <c r="AX210" s="1138"/>
      <c r="AY210" s="1121"/>
      <c r="AZ210"/>
      <c r="BA210"/>
      <c r="BB210"/>
      <c r="BC210"/>
      <c r="BD210"/>
      <c r="BE210"/>
      <c r="BF210"/>
      <c r="BG210"/>
    </row>
    <row r="211" spans="1:59" ht="30" customHeight="1" thickBot="1">
      <c r="A211" s="1155"/>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22"/>
      <c r="AP211" s="1137"/>
      <c r="AQ211" s="973"/>
      <c r="AR211" s="835"/>
      <c r="AS211" s="835"/>
      <c r="AT211" s="835"/>
      <c r="AU211" s="835"/>
      <c r="AV211" s="835"/>
      <c r="AW211" s="835"/>
      <c r="AX211" s="1138"/>
      <c r="AY211" s="1122"/>
      <c r="AZ211"/>
      <c r="BA211"/>
      <c r="BB211"/>
      <c r="BC211"/>
      <c r="BD211"/>
      <c r="BE211"/>
      <c r="BF211"/>
      <c r="BG211"/>
    </row>
    <row r="212" spans="1:59" ht="30" customHeight="1">
      <c r="A212" s="1152">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IFERROR(VLOOKUP(K212,【参考】数式用３!$A$2:$AD$48,MATCH(N212,【参考】数式用３!$C$4:$AD$4,0)+2,0),"")</f>
        <v/>
      </c>
      <c r="P212" s="1139"/>
      <c r="Q212" s="1142" t="str">
        <f>IFERROR(VLOOKUP(K212,【参考】数式用３!$A$2:$AC$48,MATCH(P212,【参考】数式用３!$C$4:$AC$4,0)+2,0),"")</f>
        <v/>
      </c>
      <c r="R212" s="1145" t="s">
        <v>261</v>
      </c>
      <c r="S212" s="1148"/>
      <c r="T212" s="1065" t="s">
        <v>349</v>
      </c>
      <c r="U212" s="1148"/>
      <c r="V212" s="1065" t="s">
        <v>350</v>
      </c>
      <c r="W212" s="1148"/>
      <c r="X212" s="1065" t="s">
        <v>349</v>
      </c>
      <c r="Y212" s="1148"/>
      <c r="Z212" s="1065" t="s">
        <v>351</v>
      </c>
      <c r="AA212" s="1065" t="s">
        <v>169</v>
      </c>
      <c r="AB212" s="1065" t="str">
        <f>IF(S212&gt;=1,(W212*12+Y212)-(S212*12+U212)+1,"")</f>
        <v/>
      </c>
      <c r="AC212" s="1068" t="s">
        <v>352</v>
      </c>
      <c r="AD212" s="1059" t="str">
        <f>IFERROR(ROUNDDOWN(ROUND(L212*Q212,0)*M212,0)*AB212,"")</f>
        <v/>
      </c>
      <c r="AE212" s="1062" t="str">
        <f>IFERROR(ROUNDDOWN(ROUNDDOWN(ROUND(L212*VLOOKUP(K212,【参考】数式用３!$A$2:$AC$48,MATCH("処遇改善加算Ⅳ",【参考】数式用３!$C$4:$O$4,0)+2,0),0)*M212,0)*AB212*0.5,0), "")</f>
        <v/>
      </c>
      <c r="AF212" s="1125"/>
      <c r="AG212" s="1059" t="str">
        <f>IF(AND(AQ212&lt;&gt;"対象外", P212&lt;&gt;""),ROUNDDOWN(ROUND(L212*VLOOKUP(K212,【参考】数式用３!$A$2:$K$48,MATCH("ベア加算あり",【参考】数式用３!$C$4:$K$4,0)+2,0),0)*M212,0)*AB212,"")</f>
        <v/>
      </c>
      <c r="AH212" s="1128"/>
      <c r="AI212" s="1125"/>
      <c r="AJ212" s="1125"/>
      <c r="AK212" s="1131"/>
      <c r="AL212" s="1134"/>
      <c r="AM212" s="442" t="str">
        <f>IF(Q212="","",IF(Q212&lt;O212,"！加算の要件上は問題ありませんが、令和６年度末の加算率と比較して、令和７年度の加算率が低くなっています。",""))</f>
        <v/>
      </c>
      <c r="AN212" s="443"/>
      <c r="AO212" s="1120" t="str">
        <f>IF(K212&lt;&gt;"","Q列に色付け","")</f>
        <v/>
      </c>
      <c r="AP212" s="1137" t="str">
        <f>IF(AND(AE212&lt;&gt;0,AE212&lt;&gt;""),IF(AF212="○","入力済","未入力"),"")</f>
        <v/>
      </c>
      <c r="AQ212" s="971" t="str">
        <f>IFERROR((VLOOKUP(N212, 【参考】数式用３!$BE$5:$BE$13,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【参考】数式用３!$BB$5:$BC$48, 2, FALSE), "")</f>
        <v/>
      </c>
      <c r="AV212" s="835" t="str">
        <f>IF(AND(P212&lt;&gt;"処遇改善加算Ⅲ",P212&lt;&gt;"処遇改善加算Ⅳ", P212&lt;&gt;"", AU212&lt;&gt;"対象外"), 1,"")</f>
        <v/>
      </c>
      <c r="AW212" s="835" t="str">
        <f>IFERROR("_"&amp;VLOOKUP(K212, 【参考】数式用３!$AG$2:$AH$48, 2, FALSE), "")</f>
        <v/>
      </c>
      <c r="AX212" s="1138" t="str">
        <f>IF(AND(P212="処遇改善加算Ⅰ", AL212=""), "未入力","入力済")</f>
        <v>入力済</v>
      </c>
      <c r="AY212" s="1120" t="str">
        <f>G212</f>
        <v/>
      </c>
      <c r="AZ212"/>
      <c r="BA212"/>
      <c r="BB212"/>
      <c r="BC212"/>
      <c r="BD212"/>
      <c r="BE212"/>
      <c r="BF212"/>
      <c r="BG212"/>
    </row>
    <row r="213" spans="1:59" ht="14.4" customHeight="1">
      <c r="A213" s="1153"/>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21"/>
      <c r="AP213" s="1137"/>
      <c r="AQ213" s="972"/>
      <c r="AR213" s="835"/>
      <c r="AS213" s="835"/>
      <c r="AT213" s="835"/>
      <c r="AU213" s="835"/>
      <c r="AV213" s="835"/>
      <c r="AW213" s="835"/>
      <c r="AX213" s="1138"/>
      <c r="AY213" s="1121"/>
      <c r="AZ213"/>
      <c r="BA213"/>
      <c r="BB213"/>
      <c r="BC213"/>
      <c r="BD213"/>
      <c r="BE213"/>
      <c r="BF213"/>
      <c r="BG213"/>
    </row>
    <row r="214" spans="1:59" ht="14.4" customHeight="1">
      <c r="A214" s="1154"/>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51"/>
      <c r="AN214" s="443"/>
      <c r="AO214" s="1121"/>
      <c r="AP214" s="1137"/>
      <c r="AQ214" s="972"/>
      <c r="AR214" s="835"/>
      <c r="AS214" s="835"/>
      <c r="AT214" s="835"/>
      <c r="AU214" s="835"/>
      <c r="AV214" s="835"/>
      <c r="AW214" s="835"/>
      <c r="AX214" s="1138"/>
      <c r="AY214" s="1121"/>
      <c r="AZ214"/>
      <c r="BA214"/>
      <c r="BB214"/>
      <c r="BC214"/>
      <c r="BD214"/>
      <c r="BE214"/>
      <c r="BF214"/>
      <c r="BG214"/>
    </row>
    <row r="215" spans="1:59" ht="30" customHeight="1" thickBot="1">
      <c r="A215" s="1155"/>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22"/>
      <c r="AP215" s="1137"/>
      <c r="AQ215" s="973"/>
      <c r="AR215" s="835"/>
      <c r="AS215" s="835"/>
      <c r="AT215" s="835"/>
      <c r="AU215" s="835"/>
      <c r="AV215" s="835"/>
      <c r="AW215" s="835"/>
      <c r="AX215" s="1138"/>
      <c r="AY215" s="1122"/>
      <c r="AZ215"/>
      <c r="BA215"/>
      <c r="BB215"/>
      <c r="BC215"/>
      <c r="BD215"/>
      <c r="BE215"/>
      <c r="BF215"/>
      <c r="BG215"/>
    </row>
    <row r="216" spans="1:59" ht="30" customHeight="1">
      <c r="A216" s="1152">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IFERROR(VLOOKUP(K216,【参考】数式用３!$A$2:$AD$48,MATCH(N216,【参考】数式用３!$C$4:$AD$4,0)+2,0),"")</f>
        <v/>
      </c>
      <c r="P216" s="1139"/>
      <c r="Q216" s="1142" t="str">
        <f>IFERROR(VLOOKUP(K216,【参考】数式用３!$A$2:$AC$48,MATCH(P216,【参考】数式用３!$C$4:$AC$4,0)+2,0),"")</f>
        <v/>
      </c>
      <c r="R216" s="1145" t="s">
        <v>261</v>
      </c>
      <c r="S216" s="1148"/>
      <c r="T216" s="1065" t="s">
        <v>349</v>
      </c>
      <c r="U216" s="1148"/>
      <c r="V216" s="1065" t="s">
        <v>350</v>
      </c>
      <c r="W216" s="1148"/>
      <c r="X216" s="1065" t="s">
        <v>349</v>
      </c>
      <c r="Y216" s="1148"/>
      <c r="Z216" s="1065" t="s">
        <v>351</v>
      </c>
      <c r="AA216" s="1065" t="s">
        <v>169</v>
      </c>
      <c r="AB216" s="1065" t="str">
        <f>IF(S216&gt;=1,(W216*12+Y216)-(S216*12+U216)+1,"")</f>
        <v/>
      </c>
      <c r="AC216" s="1068" t="s">
        <v>352</v>
      </c>
      <c r="AD216" s="1059" t="str">
        <f>IFERROR(ROUNDDOWN(ROUND(L216*Q216,0)*M216,0)*AB216,"")</f>
        <v/>
      </c>
      <c r="AE216" s="1062" t="str">
        <f>IFERROR(ROUNDDOWN(ROUNDDOWN(ROUND(L216*VLOOKUP(K216,【参考】数式用３!$A$2:$AC$48,MATCH("処遇改善加算Ⅳ",【参考】数式用３!$C$4:$O$4,0)+2,0),0)*M216,0)*AB216*0.5,0), "")</f>
        <v/>
      </c>
      <c r="AF216" s="1125"/>
      <c r="AG216" s="1059" t="str">
        <f>IF(AND(AQ216&lt;&gt;"対象外", P216&lt;&gt;""),ROUNDDOWN(ROUND(L216*VLOOKUP(K216,【参考】数式用３!$A$2:$K$48,MATCH("ベア加算あり",【参考】数式用３!$C$4:$K$4,0)+2,0),0)*M216,0)*AB216,"")</f>
        <v/>
      </c>
      <c r="AH216" s="1128"/>
      <c r="AI216" s="1125"/>
      <c r="AJ216" s="1125"/>
      <c r="AK216" s="1131"/>
      <c r="AL216" s="1134"/>
      <c r="AM216" s="442" t="str">
        <f>IF(Q216="","",IF(Q216&lt;O216,"！加算の要件上は問題ありませんが、令和６年度末の加算率と比較して、令和７年度の加算率が低くなっています。",""))</f>
        <v/>
      </c>
      <c r="AN216" s="443"/>
      <c r="AO216" s="1120" t="str">
        <f>IF(K216&lt;&gt;"","Q列に色付け","")</f>
        <v/>
      </c>
      <c r="AP216" s="1137" t="str">
        <f>IF(AND(AE216&lt;&gt;0,AE216&lt;&gt;""),IF(AF216="○","入力済","未入力"),"")</f>
        <v/>
      </c>
      <c r="AQ216" s="971" t="str">
        <f>IFERROR((VLOOKUP(N216, 【参考】数式用３!$BE$5:$BE$13,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【参考】数式用３!$BB$5:$BC$48, 2, FALSE), "")</f>
        <v/>
      </c>
      <c r="AV216" s="835" t="str">
        <f>IF(AND(P216&lt;&gt;"処遇改善加算Ⅲ",P216&lt;&gt;"処遇改善加算Ⅳ", P216&lt;&gt;"", AU216&lt;&gt;"対象外"), 1,"")</f>
        <v/>
      </c>
      <c r="AW216" s="835" t="str">
        <f>IFERROR("_"&amp;VLOOKUP(K216, 【参考】数式用３!$AG$2:$AH$48, 2, FALSE), "")</f>
        <v/>
      </c>
      <c r="AX216" s="1138" t="str">
        <f>IF(AND(P216="処遇改善加算Ⅰ", AL216=""), "未入力","入力済")</f>
        <v>入力済</v>
      </c>
      <c r="AY216" s="1120" t="str">
        <f>G216</f>
        <v/>
      </c>
      <c r="AZ216"/>
      <c r="BA216"/>
      <c r="BB216"/>
      <c r="BC216"/>
      <c r="BD216"/>
      <c r="BE216"/>
      <c r="BF216"/>
      <c r="BG216"/>
    </row>
    <row r="217" spans="1:59" ht="14.4" customHeight="1">
      <c r="A217" s="1153"/>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21"/>
      <c r="AP217" s="1137"/>
      <c r="AQ217" s="972"/>
      <c r="AR217" s="835"/>
      <c r="AS217" s="835"/>
      <c r="AT217" s="835"/>
      <c r="AU217" s="835"/>
      <c r="AV217" s="835"/>
      <c r="AW217" s="835"/>
      <c r="AX217" s="1138"/>
      <c r="AY217" s="1121"/>
      <c r="AZ217"/>
      <c r="BA217"/>
      <c r="BB217"/>
      <c r="BC217"/>
      <c r="BD217"/>
      <c r="BE217"/>
      <c r="BF217"/>
      <c r="BG217"/>
    </row>
    <row r="218" spans="1:59" ht="14.4" customHeight="1">
      <c r="A218" s="1154"/>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51"/>
      <c r="AN218" s="443"/>
      <c r="AO218" s="1121"/>
      <c r="AP218" s="1137"/>
      <c r="AQ218" s="972"/>
      <c r="AR218" s="835"/>
      <c r="AS218" s="835"/>
      <c r="AT218" s="835"/>
      <c r="AU218" s="835"/>
      <c r="AV218" s="835"/>
      <c r="AW218" s="835"/>
      <c r="AX218" s="1138"/>
      <c r="AY218" s="1121"/>
      <c r="AZ218"/>
      <c r="BA218"/>
      <c r="BB218"/>
      <c r="BC218"/>
      <c r="BD218"/>
      <c r="BE218"/>
      <c r="BF218"/>
      <c r="BG218"/>
    </row>
    <row r="219" spans="1:59" ht="30" customHeight="1" thickBot="1">
      <c r="A219" s="1155"/>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22"/>
      <c r="AP219" s="1137"/>
      <c r="AQ219" s="973"/>
      <c r="AR219" s="835"/>
      <c r="AS219" s="835"/>
      <c r="AT219" s="835"/>
      <c r="AU219" s="835"/>
      <c r="AV219" s="835"/>
      <c r="AW219" s="835"/>
      <c r="AX219" s="1138"/>
      <c r="AY219" s="1122"/>
      <c r="AZ219"/>
      <c r="BA219"/>
      <c r="BB219"/>
      <c r="BC219"/>
      <c r="BD219"/>
      <c r="BE219"/>
      <c r="BF219"/>
      <c r="BG219"/>
    </row>
    <row r="220" spans="1:59" ht="30" customHeight="1">
      <c r="A220" s="1152">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IFERROR(VLOOKUP(K220,【参考】数式用３!$A$2:$AD$48,MATCH(N220,【参考】数式用３!$C$4:$AD$4,0)+2,0),"")</f>
        <v/>
      </c>
      <c r="P220" s="1139"/>
      <c r="Q220" s="1142" t="str">
        <f>IFERROR(VLOOKUP(K220,【参考】数式用３!$A$2:$AC$48,MATCH(P220,【参考】数式用３!$C$4:$AC$4,0)+2,0),"")</f>
        <v/>
      </c>
      <c r="R220" s="1145" t="s">
        <v>261</v>
      </c>
      <c r="S220" s="1148"/>
      <c r="T220" s="1065" t="s">
        <v>349</v>
      </c>
      <c r="U220" s="1148"/>
      <c r="V220" s="1065" t="s">
        <v>350</v>
      </c>
      <c r="W220" s="1148"/>
      <c r="X220" s="1065" t="s">
        <v>349</v>
      </c>
      <c r="Y220" s="1148"/>
      <c r="Z220" s="1065" t="s">
        <v>351</v>
      </c>
      <c r="AA220" s="1065" t="s">
        <v>169</v>
      </c>
      <c r="AB220" s="1065" t="str">
        <f>IF(S220&gt;=1,(W220*12+Y220)-(S220*12+U220)+1,"")</f>
        <v/>
      </c>
      <c r="AC220" s="1068" t="s">
        <v>352</v>
      </c>
      <c r="AD220" s="1059" t="str">
        <f>IFERROR(ROUNDDOWN(ROUND(L220*Q220,0)*M220,0)*AB220,"")</f>
        <v/>
      </c>
      <c r="AE220" s="1062" t="str">
        <f>IFERROR(ROUNDDOWN(ROUNDDOWN(ROUND(L220*VLOOKUP(K220,【参考】数式用３!$A$2:$AC$48,MATCH("処遇改善加算Ⅳ",【参考】数式用３!$C$4:$O$4,0)+2,0),0)*M220,0)*AB220*0.5,0), "")</f>
        <v/>
      </c>
      <c r="AF220" s="1125"/>
      <c r="AG220" s="1059" t="str">
        <f>IF(AND(AQ220&lt;&gt;"対象外", P220&lt;&gt;""),ROUNDDOWN(ROUND(L220*VLOOKUP(K220,【参考】数式用３!$A$2:$K$48,MATCH("ベア加算あり",【参考】数式用３!$C$4:$K$4,0)+2,0),0)*M220,0)*AB220,"")</f>
        <v/>
      </c>
      <c r="AH220" s="1128"/>
      <c r="AI220" s="1125"/>
      <c r="AJ220" s="1125"/>
      <c r="AK220" s="1131"/>
      <c r="AL220" s="1134"/>
      <c r="AM220" s="442" t="str">
        <f>IF(Q220="","",IF(Q220&lt;O220,"！加算の要件上は問題ありませんが、令和６年度末の加算率と比較して、令和７年度の加算率が低くなっています。",""))</f>
        <v/>
      </c>
      <c r="AN220" s="443"/>
      <c r="AO220" s="1121" t="str">
        <f>IF(K220&lt;&gt;"","Q列に色付け","")</f>
        <v/>
      </c>
      <c r="AP220" s="1137" t="str">
        <f>IF(AND(AE220&lt;&gt;0,AE220&lt;&gt;""),IF(AF220="○","入力済","未入力"),"")</f>
        <v/>
      </c>
      <c r="AQ220" s="971" t="str">
        <f>IFERROR((VLOOKUP(N220, 【参考】数式用３!$BE$5:$BE$13,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【参考】数式用３!$BB$5:$BC$48, 2, FALSE), "")</f>
        <v/>
      </c>
      <c r="AV220" s="835" t="str">
        <f>IF(AND(P220&lt;&gt;"処遇改善加算Ⅲ",P220&lt;&gt;"処遇改善加算Ⅳ", P220&lt;&gt;"", AU220&lt;&gt;"対象外"), 1,"")</f>
        <v/>
      </c>
      <c r="AW220" s="835" t="str">
        <f>IFERROR("_"&amp;VLOOKUP(K220, 【参考】数式用３!$AG$2:$AH$48, 2, FALSE), "")</f>
        <v/>
      </c>
      <c r="AX220" s="1138" t="str">
        <f>IF(AND(P220="処遇改善加算Ⅰ", AL220=""), "未入力","入力済")</f>
        <v>入力済</v>
      </c>
      <c r="AY220" s="1120" t="str">
        <f>G220</f>
        <v/>
      </c>
      <c r="AZ220"/>
      <c r="BA220"/>
      <c r="BB220"/>
      <c r="BC220"/>
      <c r="BD220"/>
      <c r="BE220"/>
      <c r="BF220"/>
      <c r="BG220"/>
    </row>
    <row r="221" spans="1:59" ht="14.4" customHeight="1">
      <c r="A221" s="1153"/>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21"/>
      <c r="AP221" s="1137"/>
      <c r="AQ221" s="972"/>
      <c r="AR221" s="835"/>
      <c r="AS221" s="835"/>
      <c r="AT221" s="835"/>
      <c r="AU221" s="835"/>
      <c r="AV221" s="835"/>
      <c r="AW221" s="835"/>
      <c r="AX221" s="1138"/>
      <c r="AY221" s="1121"/>
      <c r="AZ221"/>
      <c r="BA221"/>
      <c r="BB221"/>
      <c r="BC221"/>
      <c r="BD221"/>
      <c r="BE221"/>
      <c r="BF221"/>
      <c r="BG221"/>
    </row>
    <row r="222" spans="1:59" ht="14.4" customHeight="1">
      <c r="A222" s="1154"/>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51"/>
      <c r="AN222" s="443"/>
      <c r="AO222" s="1121"/>
      <c r="AP222" s="1137"/>
      <c r="AQ222" s="972"/>
      <c r="AR222" s="835"/>
      <c r="AS222" s="835"/>
      <c r="AT222" s="835"/>
      <c r="AU222" s="835"/>
      <c r="AV222" s="835"/>
      <c r="AW222" s="835"/>
      <c r="AX222" s="1138"/>
      <c r="AY222" s="1121"/>
      <c r="AZ222"/>
      <c r="BA222"/>
      <c r="BB222"/>
      <c r="BC222"/>
      <c r="BD222"/>
      <c r="BE222"/>
      <c r="BF222"/>
      <c r="BG222"/>
    </row>
    <row r="223" spans="1:59" ht="30" customHeight="1" thickBot="1">
      <c r="A223" s="1155"/>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22"/>
      <c r="AP223" s="1137"/>
      <c r="AQ223" s="973"/>
      <c r="AR223" s="835"/>
      <c r="AS223" s="835"/>
      <c r="AT223" s="835"/>
      <c r="AU223" s="835"/>
      <c r="AV223" s="835"/>
      <c r="AW223" s="835"/>
      <c r="AX223" s="1138"/>
      <c r="AY223" s="1122"/>
      <c r="AZ223"/>
      <c r="BA223"/>
      <c r="BB223"/>
      <c r="BC223"/>
      <c r="BD223"/>
      <c r="BE223"/>
      <c r="BF223"/>
      <c r="BG223"/>
    </row>
    <row r="224" spans="1:59" ht="30" customHeight="1">
      <c r="A224" s="1152">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IFERROR(VLOOKUP(K224,【参考】数式用３!$A$2:$AD$48,MATCH(N224,【参考】数式用３!$C$4:$AD$4,0)+2,0),"")</f>
        <v/>
      </c>
      <c r="P224" s="1139"/>
      <c r="Q224" s="1142" t="str">
        <f>IFERROR(VLOOKUP(K224,【参考】数式用３!$A$2:$AC$48,MATCH(P224,【参考】数式用３!$C$4:$AC$4,0)+2,0),"")</f>
        <v/>
      </c>
      <c r="R224" s="1145" t="s">
        <v>261</v>
      </c>
      <c r="S224" s="1148"/>
      <c r="T224" s="1065" t="s">
        <v>349</v>
      </c>
      <c r="U224" s="1148"/>
      <c r="V224" s="1065" t="s">
        <v>350</v>
      </c>
      <c r="W224" s="1148"/>
      <c r="X224" s="1065" t="s">
        <v>349</v>
      </c>
      <c r="Y224" s="1148"/>
      <c r="Z224" s="1065" t="s">
        <v>351</v>
      </c>
      <c r="AA224" s="1065" t="s">
        <v>169</v>
      </c>
      <c r="AB224" s="1065" t="str">
        <f>IF(S224&gt;=1,(W224*12+Y224)-(S224*12+U224)+1,"")</f>
        <v/>
      </c>
      <c r="AC224" s="1068" t="s">
        <v>352</v>
      </c>
      <c r="AD224" s="1059" t="str">
        <f>IFERROR(ROUNDDOWN(ROUND(L224*Q224,0)*M224,0)*AB224,"")</f>
        <v/>
      </c>
      <c r="AE224" s="1062" t="str">
        <f>IFERROR(ROUNDDOWN(ROUNDDOWN(ROUND(L224*VLOOKUP(K224,【参考】数式用３!$A$2:$AC$48,MATCH("処遇改善加算Ⅳ",【参考】数式用３!$C$4:$O$4,0)+2,0),0)*M224,0)*AB224*0.5,0), "")</f>
        <v/>
      </c>
      <c r="AF224" s="1125"/>
      <c r="AG224" s="1059" t="str">
        <f>IF(AND(AQ224&lt;&gt;"対象外", P224&lt;&gt;""),ROUNDDOWN(ROUND(L224*VLOOKUP(K224,【参考】数式用３!$A$2:$K$48,MATCH("ベア加算あり",【参考】数式用３!$C$4:$K$4,0)+2,0),0)*M224,0)*AB224,"")</f>
        <v/>
      </c>
      <c r="AH224" s="1128"/>
      <c r="AI224" s="1125"/>
      <c r="AJ224" s="1125"/>
      <c r="AK224" s="1131"/>
      <c r="AL224" s="1134"/>
      <c r="AM224" s="442" t="str">
        <f>IF(Q224="","",IF(Q224&lt;O224,"！加算の要件上は問題ありませんが、令和６年度末の加算率と比較して、令和７年度の加算率が低くなっています。",""))</f>
        <v/>
      </c>
      <c r="AN224" s="443"/>
      <c r="AO224" s="1120" t="str">
        <f>IF(K224&lt;&gt;"","Q列に色付け","")</f>
        <v/>
      </c>
      <c r="AP224" s="1137" t="str">
        <f>IF(AND(AE224&lt;&gt;0,AE224&lt;&gt;""),IF(AF224="○","入力済","未入力"),"")</f>
        <v/>
      </c>
      <c r="AQ224" s="971" t="str">
        <f>IFERROR((VLOOKUP(N224, 【参考】数式用３!$BE$5:$BE$13,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【参考】数式用３!$BB$5:$BC$48, 2, FALSE), "")</f>
        <v/>
      </c>
      <c r="AV224" s="835" t="str">
        <f>IF(AND(P224&lt;&gt;"処遇改善加算Ⅲ",P224&lt;&gt;"処遇改善加算Ⅳ", P224&lt;&gt;"", AU224&lt;&gt;"対象外"), 1,"")</f>
        <v/>
      </c>
      <c r="AW224" s="835" t="str">
        <f>IFERROR("_"&amp;VLOOKUP(K224, 【参考】数式用３!$AG$2:$AH$48, 2, FALSE), "")</f>
        <v/>
      </c>
      <c r="AX224" s="1138" t="str">
        <f>IF(AND(P224="処遇改善加算Ⅰ", AL224=""), "未入力","入力済")</f>
        <v>入力済</v>
      </c>
      <c r="AY224" s="1120" t="str">
        <f>G224</f>
        <v/>
      </c>
      <c r="AZ224"/>
      <c r="BA224"/>
      <c r="BB224"/>
      <c r="BC224"/>
      <c r="BD224"/>
      <c r="BE224"/>
      <c r="BF224"/>
      <c r="BG224"/>
    </row>
    <row r="225" spans="1:59" ht="14.4" customHeight="1">
      <c r="A225" s="1153"/>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21"/>
      <c r="AP225" s="1137"/>
      <c r="AQ225" s="972"/>
      <c r="AR225" s="835"/>
      <c r="AS225" s="835"/>
      <c r="AT225" s="835"/>
      <c r="AU225" s="835"/>
      <c r="AV225" s="835"/>
      <c r="AW225" s="835"/>
      <c r="AX225" s="1138"/>
      <c r="AY225" s="1121"/>
      <c r="AZ225"/>
      <c r="BA225"/>
      <c r="BB225"/>
      <c r="BC225"/>
      <c r="BD225"/>
      <c r="BE225"/>
      <c r="BF225"/>
      <c r="BG225"/>
    </row>
    <row r="226" spans="1:59" ht="14.4" customHeight="1">
      <c r="A226" s="1154"/>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51"/>
      <c r="AN226" s="443"/>
      <c r="AO226" s="1121"/>
      <c r="AP226" s="1137"/>
      <c r="AQ226" s="972"/>
      <c r="AR226" s="835"/>
      <c r="AS226" s="835"/>
      <c r="AT226" s="835"/>
      <c r="AU226" s="835"/>
      <c r="AV226" s="835"/>
      <c r="AW226" s="835"/>
      <c r="AX226" s="1138"/>
      <c r="AY226" s="1121"/>
      <c r="AZ226"/>
      <c r="BA226"/>
      <c r="BB226"/>
      <c r="BC226"/>
      <c r="BD226"/>
      <c r="BE226"/>
      <c r="BF226"/>
      <c r="BG226"/>
    </row>
    <row r="227" spans="1:59" ht="30" customHeight="1" thickBot="1">
      <c r="A227" s="1155"/>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22"/>
      <c r="AP227" s="1137"/>
      <c r="AQ227" s="973"/>
      <c r="AR227" s="835"/>
      <c r="AS227" s="835"/>
      <c r="AT227" s="835"/>
      <c r="AU227" s="835"/>
      <c r="AV227" s="835"/>
      <c r="AW227" s="835"/>
      <c r="AX227" s="1138"/>
      <c r="AY227" s="1122"/>
      <c r="AZ227"/>
      <c r="BA227"/>
      <c r="BB227"/>
      <c r="BC227"/>
      <c r="BD227"/>
      <c r="BE227"/>
      <c r="BF227"/>
      <c r="BG227"/>
    </row>
    <row r="228" spans="1:59" ht="30" customHeight="1">
      <c r="A228" s="1152">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IFERROR(VLOOKUP(K228,【参考】数式用３!$A$2:$AD$48,MATCH(N228,【参考】数式用３!$C$4:$AD$4,0)+2,0),"")</f>
        <v/>
      </c>
      <c r="P228" s="1139"/>
      <c r="Q228" s="1142" t="str">
        <f>IFERROR(VLOOKUP(K228,【参考】数式用３!$A$2:$AC$48,MATCH(P228,【参考】数式用３!$C$4:$AC$4,0)+2,0),"")</f>
        <v/>
      </c>
      <c r="R228" s="1145" t="s">
        <v>261</v>
      </c>
      <c r="S228" s="1148"/>
      <c r="T228" s="1065" t="s">
        <v>349</v>
      </c>
      <c r="U228" s="1148"/>
      <c r="V228" s="1065" t="s">
        <v>350</v>
      </c>
      <c r="W228" s="1148"/>
      <c r="X228" s="1065" t="s">
        <v>349</v>
      </c>
      <c r="Y228" s="1148"/>
      <c r="Z228" s="1065" t="s">
        <v>351</v>
      </c>
      <c r="AA228" s="1065" t="s">
        <v>169</v>
      </c>
      <c r="AB228" s="1065" t="str">
        <f>IF(S228&gt;=1,(W228*12+Y228)-(S228*12+U228)+1,"")</f>
        <v/>
      </c>
      <c r="AC228" s="1068" t="s">
        <v>352</v>
      </c>
      <c r="AD228" s="1059" t="str">
        <f>IFERROR(ROUNDDOWN(ROUND(L228*Q228,0)*M228,0)*AB228,"")</f>
        <v/>
      </c>
      <c r="AE228" s="1062" t="str">
        <f>IFERROR(ROUNDDOWN(ROUNDDOWN(ROUND(L228*VLOOKUP(K228,【参考】数式用３!$A$2:$AC$48,MATCH("処遇改善加算Ⅳ",【参考】数式用３!$C$4:$O$4,0)+2,0),0)*M228,0)*AB228*0.5,0), "")</f>
        <v/>
      </c>
      <c r="AF228" s="1125"/>
      <c r="AG228" s="1059" t="str">
        <f>IF(AND(AQ228&lt;&gt;"対象外", P228&lt;&gt;""),ROUNDDOWN(ROUND(L228*VLOOKUP(K228,【参考】数式用３!$A$2:$K$48,MATCH("ベア加算あり",【参考】数式用３!$C$4:$K$4,0)+2,0),0)*M228,0)*AB228,"")</f>
        <v/>
      </c>
      <c r="AH228" s="1128"/>
      <c r="AI228" s="1125"/>
      <c r="AJ228" s="1125"/>
      <c r="AK228" s="1131"/>
      <c r="AL228" s="1134"/>
      <c r="AM228" s="442" t="str">
        <f>IF(Q228="","",IF(Q228&lt;O228,"！加算の要件上は問題ありませんが、令和６年度末の加算率と比較して、令和７年度の加算率が低くなっています。",""))</f>
        <v/>
      </c>
      <c r="AN228" s="443"/>
      <c r="AO228" s="1120" t="str">
        <f>IF(K228&lt;&gt;"","Q列に色付け","")</f>
        <v/>
      </c>
      <c r="AP228" s="1137" t="str">
        <f>IF(AND(AE228&lt;&gt;0,AE228&lt;&gt;""),IF(AF228="○","入力済","未入力"),"")</f>
        <v/>
      </c>
      <c r="AQ228" s="971" t="str">
        <f>IFERROR((VLOOKUP(N228, 【参考】数式用３!$BE$5:$BE$13,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【参考】数式用３!$BB$5:$BC$48, 2, FALSE), "")</f>
        <v/>
      </c>
      <c r="AV228" s="835" t="str">
        <f>IF(AND(P228&lt;&gt;"処遇改善加算Ⅲ",P228&lt;&gt;"処遇改善加算Ⅳ", P228&lt;&gt;"", AU228&lt;&gt;"対象外"), 1,"")</f>
        <v/>
      </c>
      <c r="AW228" s="835" t="str">
        <f>IFERROR("_"&amp;VLOOKUP(K228, 【参考】数式用３!$AG$2:$AH$48, 2, FALSE), "")</f>
        <v/>
      </c>
      <c r="AX228" s="1138" t="str">
        <f>IF(AND(P228="処遇改善加算Ⅰ", AL228=""), "未入力","入力済")</f>
        <v>入力済</v>
      </c>
      <c r="AY228" s="1120" t="str">
        <f>G228</f>
        <v/>
      </c>
      <c r="AZ228"/>
      <c r="BA228"/>
      <c r="BB228"/>
      <c r="BC228"/>
      <c r="BD228"/>
      <c r="BE228"/>
      <c r="BF228"/>
      <c r="BG228"/>
    </row>
    <row r="229" spans="1:59" ht="14.4" customHeight="1">
      <c r="A229" s="1153"/>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21"/>
      <c r="AP229" s="1137"/>
      <c r="AQ229" s="972"/>
      <c r="AR229" s="835"/>
      <c r="AS229" s="835"/>
      <c r="AT229" s="835"/>
      <c r="AU229" s="835"/>
      <c r="AV229" s="835"/>
      <c r="AW229" s="835"/>
      <c r="AX229" s="1138"/>
      <c r="AY229" s="1121"/>
      <c r="AZ229"/>
      <c r="BA229"/>
      <c r="BB229"/>
      <c r="BC229"/>
      <c r="BD229"/>
      <c r="BE229"/>
      <c r="BF229"/>
      <c r="BG229"/>
    </row>
    <row r="230" spans="1:59" ht="14.4" customHeight="1">
      <c r="A230" s="1154"/>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51"/>
      <c r="AN230" s="443"/>
      <c r="AO230" s="1121"/>
      <c r="AP230" s="1137"/>
      <c r="AQ230" s="972"/>
      <c r="AR230" s="835"/>
      <c r="AS230" s="835"/>
      <c r="AT230" s="835"/>
      <c r="AU230" s="835"/>
      <c r="AV230" s="835"/>
      <c r="AW230" s="835"/>
      <c r="AX230" s="1138"/>
      <c r="AY230" s="1121"/>
      <c r="AZ230"/>
      <c r="BA230"/>
      <c r="BB230"/>
      <c r="BC230"/>
      <c r="BD230"/>
      <c r="BE230"/>
      <c r="BF230"/>
      <c r="BG230"/>
    </row>
    <row r="231" spans="1:59" ht="30" customHeight="1" thickBot="1">
      <c r="A231" s="1155"/>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22"/>
      <c r="AP231" s="1137"/>
      <c r="AQ231" s="973"/>
      <c r="AR231" s="835"/>
      <c r="AS231" s="835"/>
      <c r="AT231" s="835"/>
      <c r="AU231" s="835"/>
      <c r="AV231" s="835"/>
      <c r="AW231" s="835"/>
      <c r="AX231" s="1138"/>
      <c r="AY231" s="1122"/>
      <c r="AZ231"/>
      <c r="BA231"/>
      <c r="BB231"/>
      <c r="BC231"/>
      <c r="BD231"/>
      <c r="BE231"/>
      <c r="BF231"/>
      <c r="BG231"/>
    </row>
    <row r="232" spans="1:59" ht="30" customHeight="1">
      <c r="A232" s="1152">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IFERROR(VLOOKUP(K232,【参考】数式用３!$A$2:$AD$48,MATCH(N232,【参考】数式用３!$C$4:$AD$4,0)+2,0),"")</f>
        <v/>
      </c>
      <c r="P232" s="1139"/>
      <c r="Q232" s="1142" t="str">
        <f>IFERROR(VLOOKUP(K232,【参考】数式用３!$A$2:$AC$48,MATCH(P232,【参考】数式用３!$C$4:$AC$4,0)+2,0),"")</f>
        <v/>
      </c>
      <c r="R232" s="1145" t="s">
        <v>261</v>
      </c>
      <c r="S232" s="1148"/>
      <c r="T232" s="1065" t="s">
        <v>349</v>
      </c>
      <c r="U232" s="1148"/>
      <c r="V232" s="1065" t="s">
        <v>350</v>
      </c>
      <c r="W232" s="1148"/>
      <c r="X232" s="1065" t="s">
        <v>349</v>
      </c>
      <c r="Y232" s="1148"/>
      <c r="Z232" s="1065" t="s">
        <v>351</v>
      </c>
      <c r="AA232" s="1065" t="s">
        <v>169</v>
      </c>
      <c r="AB232" s="1065" t="str">
        <f>IF(S232&gt;=1,(W232*12+Y232)-(S232*12+U232)+1,"")</f>
        <v/>
      </c>
      <c r="AC232" s="1068" t="s">
        <v>352</v>
      </c>
      <c r="AD232" s="1059" t="str">
        <f>IFERROR(ROUNDDOWN(ROUND(L232*Q232,0)*M232,0)*AB232,"")</f>
        <v/>
      </c>
      <c r="AE232" s="1062" t="str">
        <f>IFERROR(ROUNDDOWN(ROUNDDOWN(ROUND(L232*VLOOKUP(K232,【参考】数式用３!$A$2:$AC$48,MATCH("処遇改善加算Ⅳ",【参考】数式用３!$C$4:$O$4,0)+2,0),0)*M232,0)*AB232*0.5,0), "")</f>
        <v/>
      </c>
      <c r="AF232" s="1125"/>
      <c r="AG232" s="1059" t="str">
        <f>IF(AND(AQ232&lt;&gt;"対象外", P232&lt;&gt;""),ROUNDDOWN(ROUND(L232*VLOOKUP(K232,【参考】数式用３!$A$2:$K$48,MATCH("ベア加算あり",【参考】数式用３!$C$4:$K$4,0)+2,0),0)*M232,0)*AB232,"")</f>
        <v/>
      </c>
      <c r="AH232" s="1128"/>
      <c r="AI232" s="1125"/>
      <c r="AJ232" s="1125"/>
      <c r="AK232" s="1131"/>
      <c r="AL232" s="1134"/>
      <c r="AM232" s="442" t="str">
        <f>IF(Q232="","",IF(Q232&lt;O232,"！加算の要件上は問題ありませんが、令和６年度末の加算率と比較して、令和７年度の加算率が低くなっています。",""))</f>
        <v/>
      </c>
      <c r="AN232" s="443"/>
      <c r="AO232" s="1121" t="str">
        <f>IF(K232&lt;&gt;"","Q列に色付け","")</f>
        <v/>
      </c>
      <c r="AP232" s="1137" t="str">
        <f>IF(AND(AE232&lt;&gt;0,AE232&lt;&gt;""),IF(AF232="○","入力済","未入力"),"")</f>
        <v/>
      </c>
      <c r="AQ232" s="971" t="str">
        <f>IFERROR((VLOOKUP(N232, 【参考】数式用３!$BE$5:$BE$13,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【参考】数式用３!$BB$5:$BC$48, 2, FALSE), "")</f>
        <v/>
      </c>
      <c r="AV232" s="835" t="str">
        <f>IF(AND(P232&lt;&gt;"処遇改善加算Ⅲ",P232&lt;&gt;"処遇改善加算Ⅳ", P232&lt;&gt;"", AU232&lt;&gt;"対象外"), 1,"")</f>
        <v/>
      </c>
      <c r="AW232" s="835" t="str">
        <f>IFERROR("_"&amp;VLOOKUP(K232, 【参考】数式用３!$AG$2:$AH$48, 2, FALSE), "")</f>
        <v/>
      </c>
      <c r="AX232" s="1138" t="str">
        <f>IF(AND(P232="処遇改善加算Ⅰ", AL232=""), "未入力","入力済")</f>
        <v>入力済</v>
      </c>
      <c r="AY232" s="1120" t="str">
        <f>G232</f>
        <v/>
      </c>
      <c r="AZ232"/>
      <c r="BA232"/>
      <c r="BB232"/>
      <c r="BC232"/>
      <c r="BD232"/>
      <c r="BE232"/>
      <c r="BF232"/>
      <c r="BG232"/>
    </row>
    <row r="233" spans="1:59" ht="14.4" customHeight="1">
      <c r="A233" s="1153"/>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21"/>
      <c r="AP233" s="1137"/>
      <c r="AQ233" s="972"/>
      <c r="AR233" s="835"/>
      <c r="AS233" s="835"/>
      <c r="AT233" s="835"/>
      <c r="AU233" s="835"/>
      <c r="AV233" s="835"/>
      <c r="AW233" s="835"/>
      <c r="AX233" s="1138"/>
      <c r="AY233" s="1121"/>
      <c r="AZ233"/>
      <c r="BA233"/>
      <c r="BB233"/>
      <c r="BC233"/>
      <c r="BD233"/>
      <c r="BE233"/>
      <c r="BF233"/>
      <c r="BG233"/>
    </row>
    <row r="234" spans="1:59" ht="14.4" customHeight="1">
      <c r="A234" s="1154"/>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51"/>
      <c r="AN234" s="443"/>
      <c r="AO234" s="1121"/>
      <c r="AP234" s="1137"/>
      <c r="AQ234" s="972"/>
      <c r="AR234" s="835"/>
      <c r="AS234" s="835"/>
      <c r="AT234" s="835"/>
      <c r="AU234" s="835"/>
      <c r="AV234" s="835"/>
      <c r="AW234" s="835"/>
      <c r="AX234" s="1138"/>
      <c r="AY234" s="1121"/>
      <c r="AZ234"/>
      <c r="BA234"/>
      <c r="BB234"/>
      <c r="BC234"/>
      <c r="BD234"/>
      <c r="BE234"/>
      <c r="BF234"/>
      <c r="BG234"/>
    </row>
    <row r="235" spans="1:59" ht="30" customHeight="1" thickBot="1">
      <c r="A235" s="1155"/>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22"/>
      <c r="AP235" s="1137"/>
      <c r="AQ235" s="973"/>
      <c r="AR235" s="835"/>
      <c r="AS235" s="835"/>
      <c r="AT235" s="835"/>
      <c r="AU235" s="835"/>
      <c r="AV235" s="835"/>
      <c r="AW235" s="835"/>
      <c r="AX235" s="1138"/>
      <c r="AY235" s="1122"/>
      <c r="AZ235"/>
      <c r="BA235"/>
      <c r="BB235"/>
      <c r="BC235"/>
      <c r="BD235"/>
      <c r="BE235"/>
      <c r="BF235"/>
      <c r="BG235"/>
    </row>
    <row r="236" spans="1:59" ht="30" customHeight="1">
      <c r="A236" s="1152">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IFERROR(VLOOKUP(K236,【参考】数式用３!$A$2:$AD$48,MATCH(N236,【参考】数式用３!$C$4:$AD$4,0)+2,0),"")</f>
        <v/>
      </c>
      <c r="P236" s="1139"/>
      <c r="Q236" s="1142" t="str">
        <f>IFERROR(VLOOKUP(K236,【参考】数式用３!$A$2:$AC$48,MATCH(P236,【参考】数式用３!$C$4:$AC$4,0)+2,0),"")</f>
        <v/>
      </c>
      <c r="R236" s="1145" t="s">
        <v>261</v>
      </c>
      <c r="S236" s="1148"/>
      <c r="T236" s="1065" t="s">
        <v>349</v>
      </c>
      <c r="U236" s="1148"/>
      <c r="V236" s="1065" t="s">
        <v>350</v>
      </c>
      <c r="W236" s="1148"/>
      <c r="X236" s="1065" t="s">
        <v>349</v>
      </c>
      <c r="Y236" s="1148"/>
      <c r="Z236" s="1065" t="s">
        <v>351</v>
      </c>
      <c r="AA236" s="1065" t="s">
        <v>169</v>
      </c>
      <c r="AB236" s="1065" t="str">
        <f>IF(S236&gt;=1,(W236*12+Y236)-(S236*12+U236)+1,"")</f>
        <v/>
      </c>
      <c r="AC236" s="1068" t="s">
        <v>352</v>
      </c>
      <c r="AD236" s="1059" t="str">
        <f>IFERROR(ROUNDDOWN(ROUND(L236*Q236,0)*M236,0)*AB236,"")</f>
        <v/>
      </c>
      <c r="AE236" s="1062" t="str">
        <f>IFERROR(ROUNDDOWN(ROUNDDOWN(ROUND(L236*VLOOKUP(K236,【参考】数式用３!$A$2:$AC$48,MATCH("処遇改善加算Ⅳ",【参考】数式用３!$C$4:$O$4,0)+2,0),0)*M236,0)*AB236*0.5,0), "")</f>
        <v/>
      </c>
      <c r="AF236" s="1125"/>
      <c r="AG236" s="1059" t="str">
        <f>IF(AND(AQ236&lt;&gt;"対象外", P236&lt;&gt;""),ROUNDDOWN(ROUND(L236*VLOOKUP(K236,【参考】数式用３!$A$2:$K$48,MATCH("ベア加算あり",【参考】数式用３!$C$4:$K$4,0)+2,0),0)*M236,0)*AB236,"")</f>
        <v/>
      </c>
      <c r="AH236" s="1128"/>
      <c r="AI236" s="1125"/>
      <c r="AJ236" s="1125"/>
      <c r="AK236" s="1131"/>
      <c r="AL236" s="1134"/>
      <c r="AM236" s="442" t="str">
        <f>IF(Q236="","",IF(Q236&lt;O236,"！加算の要件上は問題ありませんが、令和６年度末の加算率と比較して、令和７年度の加算率が低くなっています。",""))</f>
        <v/>
      </c>
      <c r="AN236" s="443"/>
      <c r="AO236" s="1120" t="str">
        <f>IF(K236&lt;&gt;"","Q列に色付け","")</f>
        <v/>
      </c>
      <c r="AP236" s="1137" t="str">
        <f>IF(AND(AE236&lt;&gt;0,AE236&lt;&gt;""),IF(AF236="○","入力済","未入力"),"")</f>
        <v/>
      </c>
      <c r="AQ236" s="971" t="str">
        <f>IFERROR((VLOOKUP(N236, 【参考】数式用３!$BE$5:$BE$13,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【参考】数式用３!$BB$5:$BC$48, 2, FALSE), "")</f>
        <v/>
      </c>
      <c r="AV236" s="835" t="str">
        <f>IF(AND(P236&lt;&gt;"処遇改善加算Ⅲ",P236&lt;&gt;"処遇改善加算Ⅳ", P236&lt;&gt;"", AU236&lt;&gt;"対象外"), 1,"")</f>
        <v/>
      </c>
      <c r="AW236" s="835" t="str">
        <f>IFERROR("_"&amp;VLOOKUP(K236, 【参考】数式用３!$AG$2:$AH$48, 2, FALSE), "")</f>
        <v/>
      </c>
      <c r="AX236" s="1138" t="str">
        <f>IF(AND(P236="処遇改善加算Ⅰ", AL236=""), "未入力","入力済")</f>
        <v>入力済</v>
      </c>
      <c r="AY236" s="1120" t="str">
        <f>G236</f>
        <v/>
      </c>
      <c r="AZ236"/>
      <c r="BA236"/>
      <c r="BB236"/>
      <c r="BC236"/>
      <c r="BD236"/>
      <c r="BE236"/>
      <c r="BF236"/>
      <c r="BG236"/>
    </row>
    <row r="237" spans="1:59" ht="14.4" customHeight="1">
      <c r="A237" s="1153"/>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21"/>
      <c r="AP237" s="1137"/>
      <c r="AQ237" s="972"/>
      <c r="AR237" s="835"/>
      <c r="AS237" s="835"/>
      <c r="AT237" s="835"/>
      <c r="AU237" s="835"/>
      <c r="AV237" s="835"/>
      <c r="AW237" s="835"/>
      <c r="AX237" s="1138"/>
      <c r="AY237" s="1121"/>
      <c r="AZ237"/>
      <c r="BA237"/>
      <c r="BB237"/>
      <c r="BC237"/>
      <c r="BD237"/>
      <c r="BE237"/>
      <c r="BF237"/>
      <c r="BG237"/>
    </row>
    <row r="238" spans="1:59" ht="14.4" customHeight="1">
      <c r="A238" s="1154"/>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51"/>
      <c r="AN238" s="443"/>
      <c r="AO238" s="1121"/>
      <c r="AP238" s="1137"/>
      <c r="AQ238" s="972"/>
      <c r="AR238" s="835"/>
      <c r="AS238" s="835"/>
      <c r="AT238" s="835"/>
      <c r="AU238" s="835"/>
      <c r="AV238" s="835"/>
      <c r="AW238" s="835"/>
      <c r="AX238" s="1138"/>
      <c r="AY238" s="1121"/>
      <c r="AZ238"/>
      <c r="BA238"/>
      <c r="BB238"/>
      <c r="BC238"/>
      <c r="BD238"/>
      <c r="BE238"/>
      <c r="BF238"/>
      <c r="BG238"/>
    </row>
    <row r="239" spans="1:59" ht="30" customHeight="1" thickBot="1">
      <c r="A239" s="1155"/>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21"/>
      <c r="AP239" s="1137"/>
      <c r="AQ239" s="973"/>
      <c r="AR239" s="835"/>
      <c r="AS239" s="835"/>
      <c r="AT239" s="835"/>
      <c r="AU239" s="835"/>
      <c r="AV239" s="835"/>
      <c r="AW239" s="835"/>
      <c r="AX239" s="1138"/>
      <c r="AY239" s="1122"/>
      <c r="AZ239"/>
      <c r="BA239"/>
      <c r="BB239"/>
      <c r="BC239"/>
      <c r="BD239"/>
      <c r="BE239"/>
      <c r="BF239"/>
      <c r="BG239"/>
    </row>
    <row r="240" spans="1:59" ht="30" customHeight="1">
      <c r="A240" s="1152">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IFERROR(VLOOKUP(K240,【参考】数式用３!$A$2:$AD$48,MATCH(N240,【参考】数式用３!$C$4:$AD$4,0)+2,0),"")</f>
        <v/>
      </c>
      <c r="P240" s="1139"/>
      <c r="Q240" s="1142" t="str">
        <f>IFERROR(VLOOKUP(K240,【参考】数式用３!$A$2:$AC$48,MATCH(P240,【参考】数式用３!$C$4:$AC$4,0)+2,0),"")</f>
        <v/>
      </c>
      <c r="R240" s="1145" t="s">
        <v>261</v>
      </c>
      <c r="S240" s="1148"/>
      <c r="T240" s="1065" t="s">
        <v>349</v>
      </c>
      <c r="U240" s="1148"/>
      <c r="V240" s="1065" t="s">
        <v>350</v>
      </c>
      <c r="W240" s="1148"/>
      <c r="X240" s="1065" t="s">
        <v>349</v>
      </c>
      <c r="Y240" s="1148"/>
      <c r="Z240" s="1065" t="s">
        <v>351</v>
      </c>
      <c r="AA240" s="1065" t="s">
        <v>169</v>
      </c>
      <c r="AB240" s="1065" t="str">
        <f>IF(S240&gt;=1,(W240*12+Y240)-(S240*12+U240)+1,"")</f>
        <v/>
      </c>
      <c r="AC240" s="1068" t="s">
        <v>352</v>
      </c>
      <c r="AD240" s="1059" t="str">
        <f>IFERROR(ROUNDDOWN(ROUND(L240*Q240,0)*M240,0)*AB240,"")</f>
        <v/>
      </c>
      <c r="AE240" s="1062" t="str">
        <f>IFERROR(ROUNDDOWN(ROUNDDOWN(ROUND(L240*VLOOKUP(K240,【参考】数式用３!$A$2:$AC$48,MATCH("処遇改善加算Ⅳ",【参考】数式用３!$C$4:$O$4,0)+2,0),0)*M240,0)*AB240*0.5,0), "")</f>
        <v/>
      </c>
      <c r="AF240" s="1125"/>
      <c r="AG240" s="1059" t="str">
        <f>IF(AND(AQ240&lt;&gt;"対象外", P240&lt;&gt;""),ROUNDDOWN(ROUND(L240*VLOOKUP(K240,【参考】数式用３!$A$2:$K$48,MATCH("ベア加算あり",【参考】数式用３!$C$4:$K$4,0)+2,0),0)*M240,0)*AB240,"")</f>
        <v/>
      </c>
      <c r="AH240" s="1128"/>
      <c r="AI240" s="1125"/>
      <c r="AJ240" s="1125"/>
      <c r="AK240" s="1131"/>
      <c r="AL240" s="1134"/>
      <c r="AM240" s="442" t="str">
        <f>IF(Q240="","",IF(Q240&lt;O240,"！加算の要件上は問題ありませんが、令和６年度末の加算率と比較して、令和７年度の加算率が低くなっています。",""))</f>
        <v/>
      </c>
      <c r="AN240" s="443"/>
      <c r="AO240" s="1120" t="str">
        <f>IF(K240&lt;&gt;"","Q列に色付け","")</f>
        <v/>
      </c>
      <c r="AP240" s="1137" t="str">
        <f>IF(AND(AE240&lt;&gt;0,AE240&lt;&gt;""),IF(AF240="○","入力済","未入力"),"")</f>
        <v/>
      </c>
      <c r="AQ240" s="971" t="str">
        <f>IFERROR((VLOOKUP(N240, 【参考】数式用３!$BE$5:$BE$13,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【参考】数式用３!$BB$5:$BC$48, 2, FALSE), "")</f>
        <v/>
      </c>
      <c r="AV240" s="835" t="str">
        <f>IF(AND(P240&lt;&gt;"処遇改善加算Ⅲ",P240&lt;&gt;"処遇改善加算Ⅳ", P240&lt;&gt;"", AU240&lt;&gt;"対象外"), 1,"")</f>
        <v/>
      </c>
      <c r="AW240" s="835" t="str">
        <f>IFERROR("_"&amp;VLOOKUP(K240, 【参考】数式用３!$AG$2:$AH$48, 2, FALSE), "")</f>
        <v/>
      </c>
      <c r="AX240" s="1138" t="str">
        <f>IF(AND(P240="処遇改善加算Ⅰ", AL240=""), "未入力","入力済")</f>
        <v>入力済</v>
      </c>
      <c r="AY240" s="1120" t="str">
        <f>G240</f>
        <v/>
      </c>
      <c r="AZ240"/>
      <c r="BA240"/>
      <c r="BB240"/>
      <c r="BC240"/>
      <c r="BD240"/>
      <c r="BE240"/>
      <c r="BF240"/>
      <c r="BG240"/>
    </row>
    <row r="241" spans="1:59" ht="14.4" customHeight="1">
      <c r="A241" s="1153"/>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21"/>
      <c r="AP241" s="1137"/>
      <c r="AQ241" s="972"/>
      <c r="AR241" s="835"/>
      <c r="AS241" s="835"/>
      <c r="AT241" s="835"/>
      <c r="AU241" s="835"/>
      <c r="AV241" s="835"/>
      <c r="AW241" s="835"/>
      <c r="AX241" s="1138"/>
      <c r="AY241" s="1121"/>
      <c r="AZ241"/>
      <c r="BA241"/>
      <c r="BB241"/>
      <c r="BC241"/>
      <c r="BD241"/>
      <c r="BE241"/>
      <c r="BF241"/>
      <c r="BG241"/>
    </row>
    <row r="242" spans="1:59" ht="14.4" customHeight="1">
      <c r="A242" s="1154"/>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51"/>
      <c r="AN242" s="443"/>
      <c r="AO242" s="1121"/>
      <c r="AP242" s="1137"/>
      <c r="AQ242" s="972"/>
      <c r="AR242" s="835"/>
      <c r="AS242" s="835"/>
      <c r="AT242" s="835"/>
      <c r="AU242" s="835"/>
      <c r="AV242" s="835"/>
      <c r="AW242" s="835"/>
      <c r="AX242" s="1138"/>
      <c r="AY242" s="1121"/>
      <c r="AZ242"/>
      <c r="BA242"/>
      <c r="BB242"/>
      <c r="BC242"/>
      <c r="BD242"/>
      <c r="BE242"/>
      <c r="BF242"/>
      <c r="BG242"/>
    </row>
    <row r="243" spans="1:59" ht="30" customHeight="1" thickBot="1">
      <c r="A243" s="1155"/>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22"/>
      <c r="AP243" s="1137"/>
      <c r="AQ243" s="973"/>
      <c r="AR243" s="835"/>
      <c r="AS243" s="835"/>
      <c r="AT243" s="835"/>
      <c r="AU243" s="835"/>
      <c r="AV243" s="835"/>
      <c r="AW243" s="835"/>
      <c r="AX243" s="1138"/>
      <c r="AY243" s="1122"/>
      <c r="AZ243"/>
      <c r="BA243"/>
      <c r="BB243"/>
      <c r="BC243"/>
      <c r="BD243"/>
      <c r="BE243"/>
      <c r="BF243"/>
      <c r="BG243"/>
    </row>
    <row r="244" spans="1:59" ht="30" customHeight="1">
      <c r="A244" s="1152">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IFERROR(VLOOKUP(K244,【参考】数式用３!$A$2:$AD$48,MATCH(N244,【参考】数式用３!$C$4:$AD$4,0)+2,0),"")</f>
        <v/>
      </c>
      <c r="P244" s="1139"/>
      <c r="Q244" s="1142" t="str">
        <f>IFERROR(VLOOKUP(K244,【参考】数式用３!$A$2:$AC$48,MATCH(P244,【参考】数式用３!$C$4:$AC$4,0)+2,0),"")</f>
        <v/>
      </c>
      <c r="R244" s="1145" t="s">
        <v>261</v>
      </c>
      <c r="S244" s="1148"/>
      <c r="T244" s="1065" t="s">
        <v>349</v>
      </c>
      <c r="U244" s="1148"/>
      <c r="V244" s="1065" t="s">
        <v>350</v>
      </c>
      <c r="W244" s="1148"/>
      <c r="X244" s="1065" t="s">
        <v>349</v>
      </c>
      <c r="Y244" s="1148"/>
      <c r="Z244" s="1065" t="s">
        <v>351</v>
      </c>
      <c r="AA244" s="1065" t="s">
        <v>169</v>
      </c>
      <c r="AB244" s="1065" t="str">
        <f>IF(S244&gt;=1,(W244*12+Y244)-(S244*12+U244)+1,"")</f>
        <v/>
      </c>
      <c r="AC244" s="1068" t="s">
        <v>352</v>
      </c>
      <c r="AD244" s="1059" t="str">
        <f>IFERROR(ROUNDDOWN(ROUND(L244*Q244,0)*M244,0)*AB244,"")</f>
        <v/>
      </c>
      <c r="AE244" s="1062" t="str">
        <f>IFERROR(ROUNDDOWN(ROUNDDOWN(ROUND(L244*VLOOKUP(K244,【参考】数式用３!$A$2:$AC$48,MATCH("処遇改善加算Ⅳ",【参考】数式用３!$C$4:$O$4,0)+2,0),0)*M244,0)*AB244*0.5,0), "")</f>
        <v/>
      </c>
      <c r="AF244" s="1125"/>
      <c r="AG244" s="1059" t="str">
        <f>IF(AND(AQ244&lt;&gt;"対象外", P244&lt;&gt;""),ROUNDDOWN(ROUND(L244*VLOOKUP(K244,【参考】数式用３!$A$2:$K$48,MATCH("ベア加算あり",【参考】数式用３!$C$4:$K$4,0)+2,0),0)*M244,0)*AB244,"")</f>
        <v/>
      </c>
      <c r="AH244" s="1128"/>
      <c r="AI244" s="1125"/>
      <c r="AJ244" s="1125"/>
      <c r="AK244" s="1131"/>
      <c r="AL244" s="1134"/>
      <c r="AM244" s="442" t="str">
        <f>IF(Q244="","",IF(Q244&lt;O244,"！加算の要件上は問題ありませんが、令和６年度末の加算率と比較して、令和７年度の加算率が低くなっています。",""))</f>
        <v/>
      </c>
      <c r="AN244" s="443"/>
      <c r="AO244" s="1121" t="str">
        <f>IF(K244&lt;&gt;"","Q列に色付け","")</f>
        <v/>
      </c>
      <c r="AP244" s="1137" t="str">
        <f>IF(AND(AE244&lt;&gt;0,AE244&lt;&gt;""),IF(AF244="○","入力済","未入力"),"")</f>
        <v/>
      </c>
      <c r="AQ244" s="971" t="str">
        <f>IFERROR((VLOOKUP(N244, 【参考】数式用３!$BE$5:$BE$13,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【参考】数式用３!$BB$5:$BC$48, 2, FALSE), "")</f>
        <v/>
      </c>
      <c r="AV244" s="835" t="str">
        <f>IF(AND(P244&lt;&gt;"処遇改善加算Ⅲ",P244&lt;&gt;"処遇改善加算Ⅳ", P244&lt;&gt;"", AU244&lt;&gt;"対象外"), 1,"")</f>
        <v/>
      </c>
      <c r="AW244" s="835" t="str">
        <f>IFERROR("_"&amp;VLOOKUP(K244, 【参考】数式用３!$AG$2:$AH$48, 2, FALSE), "")</f>
        <v/>
      </c>
      <c r="AX244" s="1138" t="str">
        <f>IF(AND(P244="処遇改善加算Ⅰ", AL244=""), "未入力","入力済")</f>
        <v>入力済</v>
      </c>
      <c r="AY244" s="1120" t="str">
        <f>G244</f>
        <v/>
      </c>
      <c r="AZ244"/>
      <c r="BA244"/>
      <c r="BB244"/>
      <c r="BC244"/>
      <c r="BD244"/>
      <c r="BE244"/>
      <c r="BF244"/>
      <c r="BG244"/>
    </row>
    <row r="245" spans="1:59" ht="14.4" customHeight="1">
      <c r="A245" s="1153"/>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21"/>
      <c r="AP245" s="1137"/>
      <c r="AQ245" s="972"/>
      <c r="AR245" s="835"/>
      <c r="AS245" s="835"/>
      <c r="AT245" s="835"/>
      <c r="AU245" s="835"/>
      <c r="AV245" s="835"/>
      <c r="AW245" s="835"/>
      <c r="AX245" s="1138"/>
      <c r="AY245" s="1121"/>
      <c r="AZ245"/>
      <c r="BA245"/>
      <c r="BB245"/>
      <c r="BC245"/>
      <c r="BD245"/>
      <c r="BE245"/>
      <c r="BF245"/>
      <c r="BG245"/>
    </row>
    <row r="246" spans="1:59" ht="14.4" customHeight="1">
      <c r="A246" s="1154"/>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51"/>
      <c r="AN246" s="443"/>
      <c r="AO246" s="1121"/>
      <c r="AP246" s="1137"/>
      <c r="AQ246" s="972"/>
      <c r="AR246" s="835"/>
      <c r="AS246" s="835"/>
      <c r="AT246" s="835"/>
      <c r="AU246" s="835"/>
      <c r="AV246" s="835"/>
      <c r="AW246" s="835"/>
      <c r="AX246" s="1138"/>
      <c r="AY246" s="1121"/>
      <c r="AZ246"/>
      <c r="BA246"/>
      <c r="BB246"/>
      <c r="BC246"/>
      <c r="BD246"/>
      <c r="BE246"/>
      <c r="BF246"/>
      <c r="BG246"/>
    </row>
    <row r="247" spans="1:59" ht="30" customHeight="1" thickBot="1">
      <c r="A247" s="1155"/>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21"/>
      <c r="AP247" s="1137"/>
      <c r="AQ247" s="973"/>
      <c r="AR247" s="835"/>
      <c r="AS247" s="835"/>
      <c r="AT247" s="835"/>
      <c r="AU247" s="835"/>
      <c r="AV247" s="835"/>
      <c r="AW247" s="835"/>
      <c r="AX247" s="1138"/>
      <c r="AY247" s="1122"/>
      <c r="AZ247"/>
      <c r="BA247"/>
      <c r="BB247"/>
      <c r="BC247"/>
      <c r="BD247"/>
      <c r="BE247"/>
      <c r="BF247"/>
      <c r="BG247"/>
    </row>
    <row r="248" spans="1:59" ht="30" customHeight="1">
      <c r="A248" s="1152">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IFERROR(VLOOKUP(K248,【参考】数式用３!$A$2:$AD$48,MATCH(N248,【参考】数式用３!$C$4:$AD$4,0)+2,0),"")</f>
        <v/>
      </c>
      <c r="P248" s="1139"/>
      <c r="Q248" s="1142" t="str">
        <f>IFERROR(VLOOKUP(K248,【参考】数式用３!$A$2:$AC$48,MATCH(P248,【参考】数式用３!$C$4:$AC$4,0)+2,0),"")</f>
        <v/>
      </c>
      <c r="R248" s="1145" t="s">
        <v>261</v>
      </c>
      <c r="S248" s="1148"/>
      <c r="T248" s="1065" t="s">
        <v>349</v>
      </c>
      <c r="U248" s="1148"/>
      <c r="V248" s="1065" t="s">
        <v>350</v>
      </c>
      <c r="W248" s="1148"/>
      <c r="X248" s="1065" t="s">
        <v>349</v>
      </c>
      <c r="Y248" s="1148"/>
      <c r="Z248" s="1065" t="s">
        <v>351</v>
      </c>
      <c r="AA248" s="1065" t="s">
        <v>169</v>
      </c>
      <c r="AB248" s="1065" t="str">
        <f>IF(S248&gt;=1,(W248*12+Y248)-(S248*12+U248)+1,"")</f>
        <v/>
      </c>
      <c r="AC248" s="1068" t="s">
        <v>352</v>
      </c>
      <c r="AD248" s="1059" t="str">
        <f>IFERROR(ROUNDDOWN(ROUND(L248*Q248,0)*M248,0)*AB248,"")</f>
        <v/>
      </c>
      <c r="AE248" s="1062" t="str">
        <f>IFERROR(ROUNDDOWN(ROUNDDOWN(ROUND(L248*VLOOKUP(K248,【参考】数式用３!$A$2:$AC$48,MATCH("処遇改善加算Ⅳ",【参考】数式用３!$C$4:$O$4,0)+2,0),0)*M248,0)*AB248*0.5,0), "")</f>
        <v/>
      </c>
      <c r="AF248" s="1125"/>
      <c r="AG248" s="1059" t="str">
        <f>IF(AND(AQ248&lt;&gt;"対象外", P248&lt;&gt;""),ROUNDDOWN(ROUND(L248*VLOOKUP(K248,【参考】数式用３!$A$2:$K$48,MATCH("ベア加算あり",【参考】数式用３!$C$4:$K$4,0)+2,0),0)*M248,0)*AB248,"")</f>
        <v/>
      </c>
      <c r="AH248" s="1128"/>
      <c r="AI248" s="1125"/>
      <c r="AJ248" s="1125"/>
      <c r="AK248" s="1131"/>
      <c r="AL248" s="1134"/>
      <c r="AM248" s="442" t="str">
        <f>IF(Q248="","",IF(Q248&lt;O248,"！加算の要件上は問題ありませんが、令和６年度末の加算率と比較して、令和７年度の加算率が低くなっています。",""))</f>
        <v/>
      </c>
      <c r="AN248" s="443"/>
      <c r="AO248" s="1120" t="str">
        <f>IF(K248&lt;&gt;"","Q列に色付け","")</f>
        <v/>
      </c>
      <c r="AP248" s="1137" t="str">
        <f>IF(AND(AE248&lt;&gt;0,AE248&lt;&gt;""),IF(AF248="○","入力済","未入力"),"")</f>
        <v/>
      </c>
      <c r="AQ248" s="971" t="str">
        <f>IFERROR((VLOOKUP(N248, 【参考】数式用３!$BE$5:$BE$13,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【参考】数式用３!$BB$5:$BC$48, 2, FALSE), "")</f>
        <v/>
      </c>
      <c r="AV248" s="835" t="str">
        <f>IF(AND(P248&lt;&gt;"処遇改善加算Ⅲ",P248&lt;&gt;"処遇改善加算Ⅳ", P248&lt;&gt;"", AU248&lt;&gt;"対象外"), 1,"")</f>
        <v/>
      </c>
      <c r="AW248" s="835" t="str">
        <f>IFERROR("_"&amp;VLOOKUP(K248, 【参考】数式用３!$AG$2:$AH$48, 2, FALSE), "")</f>
        <v/>
      </c>
      <c r="AX248" s="1138" t="str">
        <f>IF(AND(P248="処遇改善加算Ⅰ", AL248=""), "未入力","入力済")</f>
        <v>入力済</v>
      </c>
      <c r="AY248" s="1120" t="str">
        <f>G248</f>
        <v/>
      </c>
      <c r="AZ248"/>
      <c r="BA248"/>
      <c r="BB248"/>
      <c r="BC248"/>
      <c r="BD248"/>
      <c r="BE248"/>
      <c r="BF248"/>
      <c r="BG248"/>
    </row>
    <row r="249" spans="1:59" ht="14.4" customHeight="1">
      <c r="A249" s="1153"/>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21"/>
      <c r="AP249" s="1137"/>
      <c r="AQ249" s="972"/>
      <c r="AR249" s="835"/>
      <c r="AS249" s="835"/>
      <c r="AT249" s="835"/>
      <c r="AU249" s="835"/>
      <c r="AV249" s="835"/>
      <c r="AW249" s="835"/>
      <c r="AX249" s="1138"/>
      <c r="AY249" s="1121"/>
      <c r="AZ249"/>
      <c r="BA249"/>
      <c r="BB249"/>
      <c r="BC249"/>
      <c r="BD249"/>
      <c r="BE249"/>
      <c r="BF249"/>
      <c r="BG249"/>
    </row>
    <row r="250" spans="1:59" ht="14.4" customHeight="1">
      <c r="A250" s="1154"/>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51"/>
      <c r="AN250" s="443"/>
      <c r="AO250" s="1121"/>
      <c r="AP250" s="1137"/>
      <c r="AQ250" s="972"/>
      <c r="AR250" s="835"/>
      <c r="AS250" s="835"/>
      <c r="AT250" s="835"/>
      <c r="AU250" s="835"/>
      <c r="AV250" s="835"/>
      <c r="AW250" s="835"/>
      <c r="AX250" s="1138"/>
      <c r="AY250" s="1121"/>
      <c r="AZ250"/>
      <c r="BA250"/>
      <c r="BB250"/>
      <c r="BC250"/>
      <c r="BD250"/>
      <c r="BE250"/>
      <c r="BF250"/>
      <c r="BG250"/>
    </row>
    <row r="251" spans="1:59" ht="30" customHeight="1" thickBot="1">
      <c r="A251" s="1155"/>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22"/>
      <c r="AP251" s="1137"/>
      <c r="AQ251" s="973"/>
      <c r="AR251" s="835"/>
      <c r="AS251" s="835"/>
      <c r="AT251" s="835"/>
      <c r="AU251" s="835"/>
      <c r="AV251" s="835"/>
      <c r="AW251" s="835"/>
      <c r="AX251" s="1138"/>
      <c r="AY251" s="1122"/>
      <c r="AZ251"/>
      <c r="BA251"/>
      <c r="BB251"/>
      <c r="BC251"/>
      <c r="BD251"/>
      <c r="BE251"/>
      <c r="BF251"/>
      <c r="BG251"/>
    </row>
    <row r="252" spans="1:59" ht="30" customHeight="1">
      <c r="A252" s="1152">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IFERROR(VLOOKUP(K252,【参考】数式用３!$A$2:$AD$48,MATCH(N252,【参考】数式用３!$C$4:$AD$4,0)+2,0),"")</f>
        <v/>
      </c>
      <c r="P252" s="1139"/>
      <c r="Q252" s="1142" t="str">
        <f>IFERROR(VLOOKUP(K252,【参考】数式用３!$A$2:$AC$48,MATCH(P252,【参考】数式用３!$C$4:$AC$4,0)+2,0),"")</f>
        <v/>
      </c>
      <c r="R252" s="1145" t="s">
        <v>261</v>
      </c>
      <c r="S252" s="1148"/>
      <c r="T252" s="1065" t="s">
        <v>349</v>
      </c>
      <c r="U252" s="1148"/>
      <c r="V252" s="1065" t="s">
        <v>350</v>
      </c>
      <c r="W252" s="1148"/>
      <c r="X252" s="1065" t="s">
        <v>349</v>
      </c>
      <c r="Y252" s="1148"/>
      <c r="Z252" s="1065" t="s">
        <v>351</v>
      </c>
      <c r="AA252" s="1065" t="s">
        <v>169</v>
      </c>
      <c r="AB252" s="1065" t="str">
        <f>IF(S252&gt;=1,(W252*12+Y252)-(S252*12+U252)+1,"")</f>
        <v/>
      </c>
      <c r="AC252" s="1068" t="s">
        <v>352</v>
      </c>
      <c r="AD252" s="1059" t="str">
        <f>IFERROR(ROUNDDOWN(ROUND(L252*Q252,0)*M252,0)*AB252,"")</f>
        <v/>
      </c>
      <c r="AE252" s="1062" t="str">
        <f>IFERROR(ROUNDDOWN(ROUNDDOWN(ROUND(L252*VLOOKUP(K252,【参考】数式用３!$A$2:$AC$48,MATCH("処遇改善加算Ⅳ",【参考】数式用３!$C$4:$O$4,0)+2,0),0)*M252,0)*AB252*0.5,0), "")</f>
        <v/>
      </c>
      <c r="AF252" s="1125"/>
      <c r="AG252" s="1059" t="str">
        <f>IF(AND(AQ252&lt;&gt;"対象外", P252&lt;&gt;""),ROUNDDOWN(ROUND(L252*VLOOKUP(K252,【参考】数式用３!$A$2:$K$48,MATCH("ベア加算あり",【参考】数式用３!$C$4:$K$4,0)+2,0),0)*M252,0)*AB252,"")</f>
        <v/>
      </c>
      <c r="AH252" s="1128"/>
      <c r="AI252" s="1125"/>
      <c r="AJ252" s="1125"/>
      <c r="AK252" s="1131"/>
      <c r="AL252" s="1134"/>
      <c r="AM252" s="442" t="str">
        <f>IF(Q252="","",IF(Q252&lt;O252,"！加算の要件上は問題ありませんが、令和６年度末の加算率と比較して、令和７年度の加算率が低くなっています。",""))</f>
        <v/>
      </c>
      <c r="AN252" s="443"/>
      <c r="AO252" s="1121" t="str">
        <f>IF(K252&lt;&gt;"","Q列に色付け","")</f>
        <v/>
      </c>
      <c r="AP252" s="1137" t="str">
        <f>IF(AND(AE252&lt;&gt;0,AE252&lt;&gt;""),IF(AF252="○","入力済","未入力"),"")</f>
        <v/>
      </c>
      <c r="AQ252" s="971" t="str">
        <f>IFERROR((VLOOKUP(N252, 【参考】数式用３!$BE$5:$BE$13,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【参考】数式用３!$BB$5:$BC$48, 2, FALSE), "")</f>
        <v/>
      </c>
      <c r="AV252" s="835" t="str">
        <f>IF(AND(P252&lt;&gt;"処遇改善加算Ⅲ",P252&lt;&gt;"処遇改善加算Ⅳ", P252&lt;&gt;"", AU252&lt;&gt;"対象外"), 1,"")</f>
        <v/>
      </c>
      <c r="AW252" s="835" t="str">
        <f>IFERROR("_"&amp;VLOOKUP(K252, 【参考】数式用３!$AG$2:$AH$48, 2, FALSE), "")</f>
        <v/>
      </c>
      <c r="AX252" s="1138" t="str">
        <f>IF(AND(P252="処遇改善加算Ⅰ", AL252=""), "未入力","入力済")</f>
        <v>入力済</v>
      </c>
      <c r="AY252" s="1120" t="str">
        <f>G252</f>
        <v/>
      </c>
      <c r="AZ252"/>
      <c r="BA252"/>
      <c r="BB252"/>
      <c r="BC252"/>
      <c r="BD252"/>
      <c r="BE252"/>
      <c r="BF252"/>
      <c r="BG252"/>
    </row>
    <row r="253" spans="1:59" ht="14.4" customHeight="1">
      <c r="A253" s="1153"/>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21"/>
      <c r="AP253" s="1137"/>
      <c r="AQ253" s="972"/>
      <c r="AR253" s="835"/>
      <c r="AS253" s="835"/>
      <c r="AT253" s="835"/>
      <c r="AU253" s="835"/>
      <c r="AV253" s="835"/>
      <c r="AW253" s="835"/>
      <c r="AX253" s="1138"/>
      <c r="AY253" s="1121"/>
      <c r="AZ253"/>
      <c r="BA253"/>
      <c r="BB253"/>
      <c r="BC253"/>
      <c r="BD253"/>
      <c r="BE253"/>
      <c r="BF253"/>
      <c r="BG253"/>
    </row>
    <row r="254" spans="1:59" ht="14.4" customHeight="1">
      <c r="A254" s="1154"/>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51"/>
      <c r="AN254" s="443"/>
      <c r="AO254" s="1121"/>
      <c r="AP254" s="1137"/>
      <c r="AQ254" s="972"/>
      <c r="AR254" s="835"/>
      <c r="AS254" s="835"/>
      <c r="AT254" s="835"/>
      <c r="AU254" s="835"/>
      <c r="AV254" s="835"/>
      <c r="AW254" s="835"/>
      <c r="AX254" s="1138"/>
      <c r="AY254" s="1121"/>
      <c r="AZ254"/>
      <c r="BA254"/>
      <c r="BB254"/>
      <c r="BC254"/>
      <c r="BD254"/>
      <c r="BE254"/>
      <c r="BF254"/>
      <c r="BG254"/>
    </row>
    <row r="255" spans="1:59" ht="30" customHeight="1" thickBot="1">
      <c r="A255" s="1155"/>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22"/>
      <c r="AP255" s="1137"/>
      <c r="AQ255" s="973"/>
      <c r="AR255" s="835"/>
      <c r="AS255" s="835"/>
      <c r="AT255" s="835"/>
      <c r="AU255" s="835"/>
      <c r="AV255" s="835"/>
      <c r="AW255" s="835"/>
      <c r="AX255" s="1138"/>
      <c r="AY255" s="1122"/>
      <c r="AZ255"/>
      <c r="BA255"/>
      <c r="BB255"/>
      <c r="BC255"/>
      <c r="BD255"/>
      <c r="BE255"/>
      <c r="BF255"/>
      <c r="BG255"/>
    </row>
    <row r="256" spans="1:59" ht="30" customHeight="1">
      <c r="A256" s="1152">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IFERROR(VLOOKUP(K256,【参考】数式用３!$A$2:$AD$48,MATCH(N256,【参考】数式用３!$C$4:$AD$4,0)+2,0),"")</f>
        <v/>
      </c>
      <c r="P256" s="1139"/>
      <c r="Q256" s="1142" t="str">
        <f>IFERROR(VLOOKUP(K256,【参考】数式用３!$A$2:$AC$48,MATCH(P256,【参考】数式用３!$C$4:$AC$4,0)+2,0),"")</f>
        <v/>
      </c>
      <c r="R256" s="1145" t="s">
        <v>261</v>
      </c>
      <c r="S256" s="1148"/>
      <c r="T256" s="1065" t="s">
        <v>349</v>
      </c>
      <c r="U256" s="1148"/>
      <c r="V256" s="1065" t="s">
        <v>350</v>
      </c>
      <c r="W256" s="1148"/>
      <c r="X256" s="1065" t="s">
        <v>349</v>
      </c>
      <c r="Y256" s="1148"/>
      <c r="Z256" s="1065" t="s">
        <v>351</v>
      </c>
      <c r="AA256" s="1065" t="s">
        <v>169</v>
      </c>
      <c r="AB256" s="1065" t="str">
        <f>IF(S256&gt;=1,(W256*12+Y256)-(S256*12+U256)+1,"")</f>
        <v/>
      </c>
      <c r="AC256" s="1068" t="s">
        <v>352</v>
      </c>
      <c r="AD256" s="1059" t="str">
        <f>IFERROR(ROUNDDOWN(ROUND(L256*Q256,0)*M256,0)*AB256,"")</f>
        <v/>
      </c>
      <c r="AE256" s="1062" t="str">
        <f>IFERROR(ROUNDDOWN(ROUNDDOWN(ROUND(L256*VLOOKUP(K256,【参考】数式用３!$A$2:$AC$48,MATCH("処遇改善加算Ⅳ",【参考】数式用３!$C$4:$O$4,0)+2,0),0)*M256,0)*AB256*0.5,0), "")</f>
        <v/>
      </c>
      <c r="AF256" s="1125"/>
      <c r="AG256" s="1059" t="str">
        <f>IF(AND(AQ256&lt;&gt;"対象外", P256&lt;&gt;""),ROUNDDOWN(ROUND(L256*VLOOKUP(K256,【参考】数式用３!$A$2:$K$48,MATCH("ベア加算あり",【参考】数式用３!$C$4:$K$4,0)+2,0),0)*M256,0)*AB256,"")</f>
        <v/>
      </c>
      <c r="AH256" s="1128"/>
      <c r="AI256" s="1125"/>
      <c r="AJ256" s="1125"/>
      <c r="AK256" s="1131"/>
      <c r="AL256" s="1134"/>
      <c r="AM256" s="442" t="str">
        <f>IF(Q256="","",IF(Q256&lt;O256,"！加算の要件上は問題ありませんが、令和６年度末の加算率と比較して、令和７年度の加算率が低くなっています。",""))</f>
        <v/>
      </c>
      <c r="AN256" s="443"/>
      <c r="AO256" s="1120" t="str">
        <f>IF(K256&lt;&gt;"","Q列に色付け","")</f>
        <v/>
      </c>
      <c r="AP256" s="1137" t="str">
        <f>IF(AND(AE256&lt;&gt;0,AE256&lt;&gt;""),IF(AF256="○","入力済","未入力"),"")</f>
        <v/>
      </c>
      <c r="AQ256" s="971" t="str">
        <f>IFERROR((VLOOKUP(N256, 【参考】数式用３!$BE$5:$BE$13,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【参考】数式用３!$BB$5:$BC$48, 2, FALSE), "")</f>
        <v/>
      </c>
      <c r="AV256" s="835" t="str">
        <f>IF(AND(P256&lt;&gt;"処遇改善加算Ⅲ",P256&lt;&gt;"処遇改善加算Ⅳ", P256&lt;&gt;"", AU256&lt;&gt;"対象外"), 1,"")</f>
        <v/>
      </c>
      <c r="AW256" s="835" t="str">
        <f>IFERROR("_"&amp;VLOOKUP(K256, 【参考】数式用３!$AG$2:$AH$48, 2, FALSE), "")</f>
        <v/>
      </c>
      <c r="AX256" s="1138" t="str">
        <f>IF(AND(P256="処遇改善加算Ⅰ", AL256=""), "未入力","入力済")</f>
        <v>入力済</v>
      </c>
      <c r="AY256" s="1120" t="str">
        <f>G256</f>
        <v/>
      </c>
      <c r="AZ256"/>
      <c r="BA256"/>
      <c r="BB256"/>
      <c r="BC256"/>
      <c r="BD256"/>
      <c r="BE256"/>
      <c r="BF256"/>
      <c r="BG256"/>
    </row>
    <row r="257" spans="1:59" ht="14.4" customHeight="1">
      <c r="A257" s="1153"/>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21"/>
      <c r="AP257" s="1137"/>
      <c r="AQ257" s="972"/>
      <c r="AR257" s="835"/>
      <c r="AS257" s="835"/>
      <c r="AT257" s="835"/>
      <c r="AU257" s="835"/>
      <c r="AV257" s="835"/>
      <c r="AW257" s="835"/>
      <c r="AX257" s="1138"/>
      <c r="AY257" s="1121"/>
      <c r="AZ257"/>
      <c r="BA257"/>
      <c r="BB257"/>
      <c r="BC257"/>
      <c r="BD257"/>
      <c r="BE257"/>
      <c r="BF257"/>
      <c r="BG257"/>
    </row>
    <row r="258" spans="1:59" ht="14.4" customHeight="1">
      <c r="A258" s="1154"/>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51"/>
      <c r="AN258" s="443"/>
      <c r="AO258" s="1121"/>
      <c r="AP258" s="1137"/>
      <c r="AQ258" s="972"/>
      <c r="AR258" s="835"/>
      <c r="AS258" s="835"/>
      <c r="AT258" s="835"/>
      <c r="AU258" s="835"/>
      <c r="AV258" s="835"/>
      <c r="AW258" s="835"/>
      <c r="AX258" s="1138"/>
      <c r="AY258" s="1121"/>
      <c r="AZ258"/>
      <c r="BA258"/>
      <c r="BB258"/>
      <c r="BC258"/>
      <c r="BD258"/>
      <c r="BE258"/>
      <c r="BF258"/>
      <c r="BG258"/>
    </row>
    <row r="259" spans="1:59" ht="30" customHeight="1" thickBot="1">
      <c r="A259" s="1155"/>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22"/>
      <c r="AP259" s="1137"/>
      <c r="AQ259" s="973"/>
      <c r="AR259" s="835"/>
      <c r="AS259" s="835"/>
      <c r="AT259" s="835"/>
      <c r="AU259" s="835"/>
      <c r="AV259" s="835"/>
      <c r="AW259" s="835"/>
      <c r="AX259" s="1138"/>
      <c r="AY259" s="1122"/>
      <c r="AZ259"/>
      <c r="BA259"/>
      <c r="BB259"/>
      <c r="BC259"/>
      <c r="BD259"/>
      <c r="BE259"/>
      <c r="BF259"/>
      <c r="BG259"/>
    </row>
    <row r="260" spans="1:59" ht="30" customHeight="1">
      <c r="A260" s="1152">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IFERROR(VLOOKUP(K260,【参考】数式用３!$A$2:$AD$48,MATCH(N260,【参考】数式用３!$C$4:$AD$4,0)+2,0),"")</f>
        <v/>
      </c>
      <c r="P260" s="1139"/>
      <c r="Q260" s="1142" t="str">
        <f>IFERROR(VLOOKUP(K260,【参考】数式用３!$A$2:$AC$48,MATCH(P260,【参考】数式用３!$C$4:$AC$4,0)+2,0),"")</f>
        <v/>
      </c>
      <c r="R260" s="1145" t="s">
        <v>261</v>
      </c>
      <c r="S260" s="1148"/>
      <c r="T260" s="1065" t="s">
        <v>349</v>
      </c>
      <c r="U260" s="1148"/>
      <c r="V260" s="1065" t="s">
        <v>350</v>
      </c>
      <c r="W260" s="1148"/>
      <c r="X260" s="1065" t="s">
        <v>349</v>
      </c>
      <c r="Y260" s="1148"/>
      <c r="Z260" s="1065" t="s">
        <v>351</v>
      </c>
      <c r="AA260" s="1065" t="s">
        <v>169</v>
      </c>
      <c r="AB260" s="1065" t="str">
        <f>IF(S260&gt;=1,(W260*12+Y260)-(S260*12+U260)+1,"")</f>
        <v/>
      </c>
      <c r="AC260" s="1068" t="s">
        <v>352</v>
      </c>
      <c r="AD260" s="1059" t="str">
        <f>IFERROR(ROUNDDOWN(ROUND(L260*Q260,0)*M260,0)*AB260,"")</f>
        <v/>
      </c>
      <c r="AE260" s="1062" t="str">
        <f>IFERROR(ROUNDDOWN(ROUNDDOWN(ROUND(L260*VLOOKUP(K260,【参考】数式用３!$A$2:$AC$48,MATCH("処遇改善加算Ⅳ",【参考】数式用３!$C$4:$O$4,0)+2,0),0)*M260,0)*AB260*0.5,0), "")</f>
        <v/>
      </c>
      <c r="AF260" s="1125"/>
      <c r="AG260" s="1059" t="str">
        <f>IF(AND(AQ260&lt;&gt;"対象外", P260&lt;&gt;""),ROUNDDOWN(ROUND(L260*VLOOKUP(K260,【参考】数式用３!$A$2:$K$48,MATCH("ベア加算あり",【参考】数式用３!$C$4:$K$4,0)+2,0),0)*M260,0)*AB260,"")</f>
        <v/>
      </c>
      <c r="AH260" s="1128"/>
      <c r="AI260" s="1125"/>
      <c r="AJ260" s="1125"/>
      <c r="AK260" s="1131"/>
      <c r="AL260" s="1134"/>
      <c r="AM260" s="442" t="str">
        <f>IF(Q260="","",IF(Q260&lt;O260,"！加算の要件上は問題ありませんが、令和６年度末の加算率と比較して、令和７年度の加算率が低くなっています。",""))</f>
        <v/>
      </c>
      <c r="AN260" s="443"/>
      <c r="AO260" s="1120" t="str">
        <f>IF(K260&lt;&gt;"","Q列に色付け","")</f>
        <v/>
      </c>
      <c r="AP260" s="1137" t="str">
        <f>IF(AND(AE260&lt;&gt;0,AE260&lt;&gt;""),IF(AF260="○","入力済","未入力"),"")</f>
        <v/>
      </c>
      <c r="AQ260" s="971" t="str">
        <f>IFERROR((VLOOKUP(N260, 【参考】数式用３!$BE$5:$BE$13,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【参考】数式用３!$BB$5:$BC$48, 2, FALSE), "")</f>
        <v/>
      </c>
      <c r="AV260" s="835" t="str">
        <f>IF(AND(P260&lt;&gt;"処遇改善加算Ⅲ",P260&lt;&gt;"処遇改善加算Ⅳ", P260&lt;&gt;"", AU260&lt;&gt;"対象外"), 1,"")</f>
        <v/>
      </c>
      <c r="AW260" s="835" t="str">
        <f>IFERROR("_"&amp;VLOOKUP(K260, 【参考】数式用３!$AG$2:$AH$48, 2, FALSE), "")</f>
        <v/>
      </c>
      <c r="AX260" s="1138" t="str">
        <f>IF(AND(P260="処遇改善加算Ⅰ", AL260=""), "未入力","入力済")</f>
        <v>入力済</v>
      </c>
      <c r="AY260" s="1120" t="str">
        <f>G260</f>
        <v/>
      </c>
      <c r="AZ260"/>
      <c r="BA260"/>
      <c r="BB260"/>
      <c r="BC260"/>
      <c r="BD260"/>
      <c r="BE260"/>
      <c r="BF260"/>
      <c r="BG260"/>
    </row>
    <row r="261" spans="1:59" ht="14.4" customHeight="1">
      <c r="A261" s="1153"/>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21"/>
      <c r="AP261" s="1137"/>
      <c r="AQ261" s="972"/>
      <c r="AR261" s="835"/>
      <c r="AS261" s="835"/>
      <c r="AT261" s="835"/>
      <c r="AU261" s="835"/>
      <c r="AV261" s="835"/>
      <c r="AW261" s="835"/>
      <c r="AX261" s="1138"/>
      <c r="AY261" s="1121"/>
      <c r="AZ261"/>
      <c r="BA261"/>
      <c r="BB261"/>
      <c r="BC261"/>
      <c r="BD261"/>
      <c r="BE261"/>
      <c r="BF261"/>
      <c r="BG261"/>
    </row>
    <row r="262" spans="1:59" ht="14.4" customHeight="1">
      <c r="A262" s="1154"/>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51"/>
      <c r="AN262" s="443"/>
      <c r="AO262" s="1121"/>
      <c r="AP262" s="1137"/>
      <c r="AQ262" s="972"/>
      <c r="AR262" s="835"/>
      <c r="AS262" s="835"/>
      <c r="AT262" s="835"/>
      <c r="AU262" s="835"/>
      <c r="AV262" s="835"/>
      <c r="AW262" s="835"/>
      <c r="AX262" s="1138"/>
      <c r="AY262" s="1121"/>
      <c r="AZ262"/>
      <c r="BA262"/>
      <c r="BB262"/>
      <c r="BC262"/>
      <c r="BD262"/>
      <c r="BE262"/>
      <c r="BF262"/>
      <c r="BG262"/>
    </row>
    <row r="263" spans="1:59" ht="30" customHeight="1" thickBot="1">
      <c r="A263" s="1155"/>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22"/>
      <c r="AP263" s="1137"/>
      <c r="AQ263" s="973"/>
      <c r="AR263" s="835"/>
      <c r="AS263" s="835"/>
      <c r="AT263" s="835"/>
      <c r="AU263" s="835"/>
      <c r="AV263" s="835"/>
      <c r="AW263" s="835"/>
      <c r="AX263" s="1138"/>
      <c r="AY263" s="1122"/>
      <c r="AZ263"/>
      <c r="BA263"/>
      <c r="BB263"/>
      <c r="BC263"/>
      <c r="BD263"/>
      <c r="BE263"/>
      <c r="BF263"/>
      <c r="BG263"/>
    </row>
    <row r="264" spans="1:59" ht="30" customHeight="1">
      <c r="A264" s="1152">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IFERROR(VLOOKUP(K264,【参考】数式用３!$A$2:$AD$48,MATCH(N264,【参考】数式用３!$C$4:$AD$4,0)+2,0),"")</f>
        <v/>
      </c>
      <c r="P264" s="1139"/>
      <c r="Q264" s="1142" t="str">
        <f>IFERROR(VLOOKUP(K264,【参考】数式用３!$A$2:$AC$48,MATCH(P264,【参考】数式用３!$C$4:$AC$4,0)+2,0),"")</f>
        <v/>
      </c>
      <c r="R264" s="1145" t="s">
        <v>261</v>
      </c>
      <c r="S264" s="1148"/>
      <c r="T264" s="1065" t="s">
        <v>349</v>
      </c>
      <c r="U264" s="1148"/>
      <c r="V264" s="1065" t="s">
        <v>350</v>
      </c>
      <c r="W264" s="1148"/>
      <c r="X264" s="1065" t="s">
        <v>349</v>
      </c>
      <c r="Y264" s="1148"/>
      <c r="Z264" s="1065" t="s">
        <v>351</v>
      </c>
      <c r="AA264" s="1065" t="s">
        <v>169</v>
      </c>
      <c r="AB264" s="1065" t="str">
        <f>IF(S264&gt;=1,(W264*12+Y264)-(S264*12+U264)+1,"")</f>
        <v/>
      </c>
      <c r="AC264" s="1068" t="s">
        <v>352</v>
      </c>
      <c r="AD264" s="1059" t="str">
        <f>IFERROR(ROUNDDOWN(ROUND(L264*Q264,0)*M264,0)*AB264,"")</f>
        <v/>
      </c>
      <c r="AE264" s="1062" t="str">
        <f>IFERROR(ROUNDDOWN(ROUNDDOWN(ROUND(L264*VLOOKUP(K264,【参考】数式用３!$A$2:$AC$48,MATCH("処遇改善加算Ⅳ",【参考】数式用３!$C$4:$O$4,0)+2,0),0)*M264,0)*AB264*0.5,0), "")</f>
        <v/>
      </c>
      <c r="AF264" s="1125"/>
      <c r="AG264" s="1059" t="str">
        <f>IF(AND(AQ264&lt;&gt;"対象外", P264&lt;&gt;""),ROUNDDOWN(ROUND(L264*VLOOKUP(K264,【参考】数式用３!$A$2:$K$48,MATCH("ベア加算あり",【参考】数式用３!$C$4:$K$4,0)+2,0),0)*M264,0)*AB264,"")</f>
        <v/>
      </c>
      <c r="AH264" s="1128"/>
      <c r="AI264" s="1125"/>
      <c r="AJ264" s="1125"/>
      <c r="AK264" s="1131"/>
      <c r="AL264" s="1134"/>
      <c r="AM264" s="442" t="str">
        <f>IF(Q264="","",IF(Q264&lt;O264,"！加算の要件上は問題ありませんが、令和６年度末の加算率と比較して、令和７年度の加算率が低くなっています。",""))</f>
        <v/>
      </c>
      <c r="AN264" s="443"/>
      <c r="AO264" s="1120" t="str">
        <f>IF(K264&lt;&gt;"","Q列に色付け","")</f>
        <v/>
      </c>
      <c r="AP264" s="1137" t="str">
        <f>IF(AND(AE264&lt;&gt;0,AE264&lt;&gt;""),IF(AF264="○","入力済","未入力"),"")</f>
        <v/>
      </c>
      <c r="AQ264" s="971" t="str">
        <f>IFERROR((VLOOKUP(N264, 【参考】数式用３!$BE$5:$BE$13,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【参考】数式用３!$BB$5:$BC$48, 2, FALSE), "")</f>
        <v/>
      </c>
      <c r="AV264" s="835" t="str">
        <f>IF(AND(P264&lt;&gt;"処遇改善加算Ⅲ",P264&lt;&gt;"処遇改善加算Ⅳ", P264&lt;&gt;"", AU264&lt;&gt;"対象外"), 1,"")</f>
        <v/>
      </c>
      <c r="AW264" s="835" t="str">
        <f>IFERROR("_"&amp;VLOOKUP(K264, 【参考】数式用３!$AG$2:$AH$48, 2, FALSE), "")</f>
        <v/>
      </c>
      <c r="AX264" s="1138" t="str">
        <f>IF(AND(P264="処遇改善加算Ⅰ", AL264=""), "未入力","入力済")</f>
        <v>入力済</v>
      </c>
      <c r="AY264" s="1120" t="str">
        <f>G264</f>
        <v/>
      </c>
      <c r="AZ264"/>
      <c r="BA264"/>
      <c r="BB264"/>
      <c r="BC264"/>
      <c r="BD264"/>
      <c r="BE264"/>
      <c r="BF264"/>
      <c r="BG264"/>
    </row>
    <row r="265" spans="1:59" ht="14.4" customHeight="1">
      <c r="A265" s="1153"/>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21"/>
      <c r="AP265" s="1137"/>
      <c r="AQ265" s="972"/>
      <c r="AR265" s="835"/>
      <c r="AS265" s="835"/>
      <c r="AT265" s="835"/>
      <c r="AU265" s="835"/>
      <c r="AV265" s="835"/>
      <c r="AW265" s="835"/>
      <c r="AX265" s="1138"/>
      <c r="AY265" s="1121"/>
      <c r="AZ265"/>
      <c r="BA265"/>
      <c r="BB265"/>
      <c r="BC265"/>
      <c r="BD265"/>
      <c r="BE265"/>
      <c r="BF265"/>
      <c r="BG265"/>
    </row>
    <row r="266" spans="1:59" ht="14.4" customHeight="1">
      <c r="A266" s="1154"/>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51"/>
      <c r="AN266" s="443"/>
      <c r="AO266" s="1121"/>
      <c r="AP266" s="1137"/>
      <c r="AQ266" s="972"/>
      <c r="AR266" s="835"/>
      <c r="AS266" s="835"/>
      <c r="AT266" s="835"/>
      <c r="AU266" s="835"/>
      <c r="AV266" s="835"/>
      <c r="AW266" s="835"/>
      <c r="AX266" s="1138"/>
      <c r="AY266" s="1121"/>
      <c r="AZ266"/>
      <c r="BA266"/>
      <c r="BB266"/>
      <c r="BC266"/>
      <c r="BD266"/>
      <c r="BE266"/>
      <c r="BF266"/>
      <c r="BG266"/>
    </row>
    <row r="267" spans="1:59" ht="30" customHeight="1" thickBot="1">
      <c r="A267" s="1155"/>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22"/>
      <c r="AP267" s="1137"/>
      <c r="AQ267" s="973"/>
      <c r="AR267" s="835"/>
      <c r="AS267" s="835"/>
      <c r="AT267" s="835"/>
      <c r="AU267" s="835"/>
      <c r="AV267" s="835"/>
      <c r="AW267" s="835"/>
      <c r="AX267" s="1138"/>
      <c r="AY267" s="1122"/>
      <c r="AZ267"/>
      <c r="BA267"/>
      <c r="BB267"/>
      <c r="BC267"/>
      <c r="BD267"/>
      <c r="BE267"/>
      <c r="BF267"/>
      <c r="BG267"/>
    </row>
    <row r="268" spans="1:59" ht="30" customHeight="1">
      <c r="A268" s="1152">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IFERROR(VLOOKUP(K268,【参考】数式用３!$A$2:$AD$48,MATCH(N268,【参考】数式用３!$C$4:$AD$4,0)+2,0),"")</f>
        <v/>
      </c>
      <c r="P268" s="1139"/>
      <c r="Q268" s="1142" t="str">
        <f>IFERROR(VLOOKUP(K268,【参考】数式用３!$A$2:$AC$48,MATCH(P268,【参考】数式用３!$C$4:$AC$4,0)+2,0),"")</f>
        <v/>
      </c>
      <c r="R268" s="1145" t="s">
        <v>261</v>
      </c>
      <c r="S268" s="1148"/>
      <c r="T268" s="1065" t="s">
        <v>349</v>
      </c>
      <c r="U268" s="1148"/>
      <c r="V268" s="1065" t="s">
        <v>350</v>
      </c>
      <c r="W268" s="1148"/>
      <c r="X268" s="1065" t="s">
        <v>349</v>
      </c>
      <c r="Y268" s="1148"/>
      <c r="Z268" s="1065" t="s">
        <v>351</v>
      </c>
      <c r="AA268" s="1065" t="s">
        <v>169</v>
      </c>
      <c r="AB268" s="1065" t="str">
        <f>IF(S268&gt;=1,(W268*12+Y268)-(S268*12+U268)+1,"")</f>
        <v/>
      </c>
      <c r="AC268" s="1068" t="s">
        <v>352</v>
      </c>
      <c r="AD268" s="1059" t="str">
        <f>IFERROR(ROUNDDOWN(ROUND(L268*Q268,0)*M268,0)*AB268,"")</f>
        <v/>
      </c>
      <c r="AE268" s="1062" t="str">
        <f>IFERROR(ROUNDDOWN(ROUNDDOWN(ROUND(L268*VLOOKUP(K268,【参考】数式用３!$A$2:$AC$48,MATCH("処遇改善加算Ⅳ",【参考】数式用３!$C$4:$O$4,0)+2,0),0)*M268,0)*AB268*0.5,0), "")</f>
        <v/>
      </c>
      <c r="AF268" s="1125"/>
      <c r="AG268" s="1059" t="str">
        <f>IF(AND(AQ268&lt;&gt;"対象外", P268&lt;&gt;""),ROUNDDOWN(ROUND(L268*VLOOKUP(K268,【参考】数式用３!$A$2:$K$48,MATCH("ベア加算あり",【参考】数式用３!$C$4:$K$4,0)+2,0),0)*M268,0)*AB268,"")</f>
        <v/>
      </c>
      <c r="AH268" s="1128"/>
      <c r="AI268" s="1125"/>
      <c r="AJ268" s="1125"/>
      <c r="AK268" s="1131"/>
      <c r="AL268" s="1134"/>
      <c r="AM268" s="442" t="str">
        <f>IF(Q268="","",IF(Q268&lt;O268,"！加算の要件上は問題ありませんが、令和６年度末の加算率と比較して、令和７年度の加算率が低くなっています。",""))</f>
        <v/>
      </c>
      <c r="AN268" s="443"/>
      <c r="AO268" s="1120" t="str">
        <f>IF(K268&lt;&gt;"","Q列に色付け","")</f>
        <v/>
      </c>
      <c r="AP268" s="1137" t="str">
        <f>IF(AND(AE268&lt;&gt;0,AE268&lt;&gt;""),IF(AF268="○","入力済","未入力"),"")</f>
        <v/>
      </c>
      <c r="AQ268" s="971" t="str">
        <f>IFERROR((VLOOKUP(N268, 【参考】数式用３!$BE$5:$BE$13,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【参考】数式用３!$BB$5:$BC$48, 2, FALSE), "")</f>
        <v/>
      </c>
      <c r="AV268" s="835" t="str">
        <f>IF(AND(P268&lt;&gt;"処遇改善加算Ⅲ",P268&lt;&gt;"処遇改善加算Ⅳ", P268&lt;&gt;"", AU268&lt;&gt;"対象外"), 1,"")</f>
        <v/>
      </c>
      <c r="AW268" s="835" t="str">
        <f>IFERROR("_"&amp;VLOOKUP(K268, 【参考】数式用３!$AG$2:$AH$48, 2, FALSE), "")</f>
        <v/>
      </c>
      <c r="AX268" s="1138" t="str">
        <f>IF(AND(P268="処遇改善加算Ⅰ", AL268=""), "未入力","入力済")</f>
        <v>入力済</v>
      </c>
      <c r="AY268" s="1120" t="str">
        <f>G268</f>
        <v/>
      </c>
      <c r="AZ268"/>
      <c r="BA268"/>
      <c r="BB268"/>
      <c r="BC268"/>
      <c r="BD268"/>
      <c r="BE268"/>
      <c r="BF268"/>
      <c r="BG268"/>
    </row>
    <row r="269" spans="1:59" ht="14.4" customHeight="1">
      <c r="A269" s="1153"/>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21"/>
      <c r="AP269" s="1137"/>
      <c r="AQ269" s="972"/>
      <c r="AR269" s="835"/>
      <c r="AS269" s="835"/>
      <c r="AT269" s="835"/>
      <c r="AU269" s="835"/>
      <c r="AV269" s="835"/>
      <c r="AW269" s="835"/>
      <c r="AX269" s="1138"/>
      <c r="AY269" s="1121"/>
      <c r="AZ269"/>
      <c r="BA269"/>
      <c r="BB269"/>
      <c r="BC269"/>
      <c r="BD269"/>
      <c r="BE269"/>
      <c r="BF269"/>
      <c r="BG269"/>
    </row>
    <row r="270" spans="1:59" ht="14.4" customHeight="1">
      <c r="A270" s="1154"/>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51"/>
      <c r="AN270" s="443"/>
      <c r="AO270" s="1121"/>
      <c r="AP270" s="1137"/>
      <c r="AQ270" s="972"/>
      <c r="AR270" s="835"/>
      <c r="AS270" s="835"/>
      <c r="AT270" s="835"/>
      <c r="AU270" s="835"/>
      <c r="AV270" s="835"/>
      <c r="AW270" s="835"/>
      <c r="AX270" s="1138"/>
      <c r="AY270" s="1121"/>
      <c r="AZ270"/>
      <c r="BA270"/>
      <c r="BB270"/>
      <c r="BC270"/>
      <c r="BD270"/>
      <c r="BE270"/>
      <c r="BF270"/>
      <c r="BG270"/>
    </row>
    <row r="271" spans="1:59" ht="30" customHeight="1" thickBot="1">
      <c r="A271" s="1155"/>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22"/>
      <c r="AP271" s="1137"/>
      <c r="AQ271" s="973"/>
      <c r="AR271" s="835"/>
      <c r="AS271" s="835"/>
      <c r="AT271" s="835"/>
      <c r="AU271" s="835"/>
      <c r="AV271" s="835"/>
      <c r="AW271" s="835"/>
      <c r="AX271" s="1138"/>
      <c r="AY271" s="1122"/>
      <c r="AZ271"/>
      <c r="BA271"/>
      <c r="BB271"/>
      <c r="BC271"/>
      <c r="BD271"/>
      <c r="BE271"/>
      <c r="BF271"/>
      <c r="BG271"/>
    </row>
    <row r="272" spans="1:59" ht="30" customHeight="1">
      <c r="A272" s="1152">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IFERROR(VLOOKUP(K272,【参考】数式用３!$A$2:$AD$48,MATCH(N272,【参考】数式用３!$C$4:$AD$4,0)+2,0),"")</f>
        <v/>
      </c>
      <c r="P272" s="1139"/>
      <c r="Q272" s="1142" t="str">
        <f>IFERROR(VLOOKUP(K272,【参考】数式用３!$A$2:$AC$48,MATCH(P272,【参考】数式用３!$C$4:$AC$4,0)+2,0),"")</f>
        <v/>
      </c>
      <c r="R272" s="1145" t="s">
        <v>261</v>
      </c>
      <c r="S272" s="1148"/>
      <c r="T272" s="1065" t="s">
        <v>349</v>
      </c>
      <c r="U272" s="1148"/>
      <c r="V272" s="1065" t="s">
        <v>350</v>
      </c>
      <c r="W272" s="1148"/>
      <c r="X272" s="1065" t="s">
        <v>349</v>
      </c>
      <c r="Y272" s="1148"/>
      <c r="Z272" s="1065" t="s">
        <v>351</v>
      </c>
      <c r="AA272" s="1065" t="s">
        <v>169</v>
      </c>
      <c r="AB272" s="1065" t="str">
        <f>IF(S272&gt;=1,(W272*12+Y272)-(S272*12+U272)+1,"")</f>
        <v/>
      </c>
      <c r="AC272" s="1068" t="s">
        <v>352</v>
      </c>
      <c r="AD272" s="1059" t="str">
        <f>IFERROR(ROUNDDOWN(ROUND(L272*Q272,0)*M272,0)*AB272,"")</f>
        <v/>
      </c>
      <c r="AE272" s="1062" t="str">
        <f>IFERROR(ROUNDDOWN(ROUNDDOWN(ROUND(L272*VLOOKUP(K272,【参考】数式用３!$A$2:$AC$48,MATCH("処遇改善加算Ⅳ",【参考】数式用３!$C$4:$O$4,0)+2,0),0)*M272,0)*AB272*0.5,0), "")</f>
        <v/>
      </c>
      <c r="AF272" s="1125"/>
      <c r="AG272" s="1059" t="str">
        <f>IF(AND(AQ272&lt;&gt;"対象外", P272&lt;&gt;""),ROUNDDOWN(ROUND(L272*VLOOKUP(K272,【参考】数式用３!$A$2:$K$48,MATCH("ベア加算あり",【参考】数式用３!$C$4:$K$4,0)+2,0),0)*M272,0)*AB272,"")</f>
        <v/>
      </c>
      <c r="AH272" s="1128"/>
      <c r="AI272" s="1125"/>
      <c r="AJ272" s="1125"/>
      <c r="AK272" s="1131"/>
      <c r="AL272" s="1134"/>
      <c r="AM272" s="442" t="str">
        <f>IF(Q272="","",IF(Q272&lt;O272,"！加算の要件上は問題ありませんが、令和６年度末の加算率と比較して、令和７年度の加算率が低くなっています。",""))</f>
        <v/>
      </c>
      <c r="AN272" s="443"/>
      <c r="AO272" s="1121" t="str">
        <f>IF(K272&lt;&gt;"","Q列に色付け","")</f>
        <v/>
      </c>
      <c r="AP272" s="1137" t="str">
        <f>IF(AND(AE272&lt;&gt;0,AE272&lt;&gt;""),IF(AF272="○","入力済","未入力"),"")</f>
        <v/>
      </c>
      <c r="AQ272" s="971" t="str">
        <f>IFERROR((VLOOKUP(N272, 【参考】数式用３!$BE$5:$BE$13,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【参考】数式用３!$BB$5:$BC$48, 2, FALSE), "")</f>
        <v/>
      </c>
      <c r="AV272" s="835" t="str">
        <f>IF(AND(P272&lt;&gt;"処遇改善加算Ⅲ",P272&lt;&gt;"処遇改善加算Ⅳ", P272&lt;&gt;"", AU272&lt;&gt;"対象外"), 1,"")</f>
        <v/>
      </c>
      <c r="AW272" s="835" t="str">
        <f>IFERROR("_"&amp;VLOOKUP(K272, 【参考】数式用３!$AG$2:$AH$48, 2, FALSE), "")</f>
        <v/>
      </c>
      <c r="AX272" s="1138" t="str">
        <f>IF(AND(P272="処遇改善加算Ⅰ", AL272=""), "未入力","入力済")</f>
        <v>入力済</v>
      </c>
      <c r="AY272" s="1120" t="str">
        <f>G272</f>
        <v/>
      </c>
      <c r="AZ272"/>
      <c r="BA272"/>
      <c r="BB272"/>
      <c r="BC272"/>
      <c r="BD272"/>
      <c r="BE272"/>
      <c r="BF272"/>
      <c r="BG272"/>
    </row>
    <row r="273" spans="1:59" ht="14.4" customHeight="1">
      <c r="A273" s="1153"/>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21"/>
      <c r="AP273" s="1137"/>
      <c r="AQ273" s="972"/>
      <c r="AR273" s="835"/>
      <c r="AS273" s="835"/>
      <c r="AT273" s="835"/>
      <c r="AU273" s="835"/>
      <c r="AV273" s="835"/>
      <c r="AW273" s="835"/>
      <c r="AX273" s="1138"/>
      <c r="AY273" s="1121"/>
      <c r="AZ273"/>
      <c r="BA273"/>
      <c r="BB273"/>
      <c r="BC273"/>
      <c r="BD273"/>
      <c r="BE273"/>
      <c r="BF273"/>
      <c r="BG273"/>
    </row>
    <row r="274" spans="1:59" ht="14.4" customHeight="1">
      <c r="A274" s="1154"/>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51"/>
      <c r="AN274" s="443"/>
      <c r="AO274" s="1121"/>
      <c r="AP274" s="1137"/>
      <c r="AQ274" s="972"/>
      <c r="AR274" s="835"/>
      <c r="AS274" s="835"/>
      <c r="AT274" s="835"/>
      <c r="AU274" s="835"/>
      <c r="AV274" s="835"/>
      <c r="AW274" s="835"/>
      <c r="AX274" s="1138"/>
      <c r="AY274" s="1121"/>
      <c r="AZ274"/>
      <c r="BA274"/>
      <c r="BB274"/>
      <c r="BC274"/>
      <c r="BD274"/>
      <c r="BE274"/>
      <c r="BF274"/>
      <c r="BG274"/>
    </row>
    <row r="275" spans="1:59" ht="30" customHeight="1" thickBot="1">
      <c r="A275" s="1155"/>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21"/>
      <c r="AP275" s="1137"/>
      <c r="AQ275" s="973"/>
      <c r="AR275" s="835"/>
      <c r="AS275" s="835"/>
      <c r="AT275" s="835"/>
      <c r="AU275" s="835"/>
      <c r="AV275" s="835"/>
      <c r="AW275" s="835"/>
      <c r="AX275" s="1138"/>
      <c r="AY275" s="1122"/>
      <c r="AZ275"/>
      <c r="BA275"/>
      <c r="BB275"/>
      <c r="BC275"/>
      <c r="BD275"/>
      <c r="BE275"/>
      <c r="BF275"/>
      <c r="BG275"/>
    </row>
    <row r="276" spans="1:59" ht="30" customHeight="1">
      <c r="A276" s="1152">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IFERROR(VLOOKUP(K276,【参考】数式用３!$A$2:$AD$48,MATCH(N276,【参考】数式用３!$C$4:$AD$4,0)+2,0),"")</f>
        <v/>
      </c>
      <c r="P276" s="1139"/>
      <c r="Q276" s="1142" t="str">
        <f>IFERROR(VLOOKUP(K276,【参考】数式用３!$A$2:$AC$48,MATCH(P276,【参考】数式用３!$C$4:$AC$4,0)+2,0),"")</f>
        <v/>
      </c>
      <c r="R276" s="1145" t="s">
        <v>261</v>
      </c>
      <c r="S276" s="1148"/>
      <c r="T276" s="1065" t="s">
        <v>349</v>
      </c>
      <c r="U276" s="1148"/>
      <c r="V276" s="1065" t="s">
        <v>350</v>
      </c>
      <c r="W276" s="1148"/>
      <c r="X276" s="1065" t="s">
        <v>349</v>
      </c>
      <c r="Y276" s="1148"/>
      <c r="Z276" s="1065" t="s">
        <v>351</v>
      </c>
      <c r="AA276" s="1065" t="s">
        <v>169</v>
      </c>
      <c r="AB276" s="1065" t="str">
        <f>IF(S276&gt;=1,(W276*12+Y276)-(S276*12+U276)+1,"")</f>
        <v/>
      </c>
      <c r="AC276" s="1068" t="s">
        <v>352</v>
      </c>
      <c r="AD276" s="1059" t="str">
        <f>IFERROR(ROUNDDOWN(ROUND(L276*Q276,0)*M276,0)*AB276,"")</f>
        <v/>
      </c>
      <c r="AE276" s="1062" t="str">
        <f>IFERROR(ROUNDDOWN(ROUNDDOWN(ROUND(L276*VLOOKUP(K276,【参考】数式用３!$A$2:$AC$48,MATCH("処遇改善加算Ⅳ",【参考】数式用３!$C$4:$O$4,0)+2,0),0)*M276,0)*AB276*0.5,0), "")</f>
        <v/>
      </c>
      <c r="AF276" s="1125"/>
      <c r="AG276" s="1059" t="str">
        <f>IF(AND(AQ276&lt;&gt;"対象外", P276&lt;&gt;""),ROUNDDOWN(ROUND(L276*VLOOKUP(K276,【参考】数式用３!$A$2:$K$48,MATCH("ベア加算あり",【参考】数式用３!$C$4:$K$4,0)+2,0),0)*M276,0)*AB276,"")</f>
        <v/>
      </c>
      <c r="AH276" s="1128"/>
      <c r="AI276" s="1125"/>
      <c r="AJ276" s="1125"/>
      <c r="AK276" s="1131"/>
      <c r="AL276" s="1134"/>
      <c r="AM276" s="442" t="str">
        <f>IF(Q276="","",IF(Q276&lt;O276,"！加算の要件上は問題ありませんが、令和６年度末の加算率と比較して、令和７年度の加算率が低くなっています。",""))</f>
        <v/>
      </c>
      <c r="AN276" s="443"/>
      <c r="AO276" s="1120" t="str">
        <f>IF(K276&lt;&gt;"","Q列に色付け","")</f>
        <v/>
      </c>
      <c r="AP276" s="1137" t="str">
        <f>IF(AND(AE276&lt;&gt;0,AE276&lt;&gt;""),IF(AF276="○","入力済","未入力"),"")</f>
        <v/>
      </c>
      <c r="AQ276" s="971" t="str">
        <f>IFERROR((VLOOKUP(N276, 【参考】数式用３!$BE$5:$BE$13,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【参考】数式用３!$BB$5:$BC$48, 2, FALSE), "")</f>
        <v/>
      </c>
      <c r="AV276" s="835" t="str">
        <f>IF(AND(P276&lt;&gt;"処遇改善加算Ⅲ",P276&lt;&gt;"処遇改善加算Ⅳ", P276&lt;&gt;"", AU276&lt;&gt;"対象外"), 1,"")</f>
        <v/>
      </c>
      <c r="AW276" s="835" t="str">
        <f>IFERROR("_"&amp;VLOOKUP(K276, 【参考】数式用３!$AG$2:$AH$48, 2, FALSE), "")</f>
        <v/>
      </c>
      <c r="AX276" s="1138" t="str">
        <f>IF(AND(P276="処遇改善加算Ⅰ", AL276=""), "未入力","入力済")</f>
        <v>入力済</v>
      </c>
      <c r="AY276" s="1120" t="str">
        <f>G276</f>
        <v/>
      </c>
      <c r="AZ276"/>
      <c r="BA276"/>
      <c r="BB276"/>
      <c r="BC276"/>
      <c r="BD276"/>
      <c r="BE276"/>
      <c r="BF276"/>
      <c r="BG276"/>
    </row>
    <row r="277" spans="1:59" ht="14.4" customHeight="1">
      <c r="A277" s="1153"/>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21"/>
      <c r="AP277" s="1137"/>
      <c r="AQ277" s="972"/>
      <c r="AR277" s="835"/>
      <c r="AS277" s="835"/>
      <c r="AT277" s="835"/>
      <c r="AU277" s="835"/>
      <c r="AV277" s="835"/>
      <c r="AW277" s="835"/>
      <c r="AX277" s="1138"/>
      <c r="AY277" s="1121"/>
      <c r="AZ277"/>
      <c r="BA277"/>
      <c r="BB277"/>
      <c r="BC277"/>
      <c r="BD277"/>
      <c r="BE277"/>
      <c r="BF277"/>
      <c r="BG277"/>
    </row>
    <row r="278" spans="1:59" ht="14.4" customHeight="1">
      <c r="A278" s="1154"/>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51"/>
      <c r="AN278" s="443"/>
      <c r="AO278" s="1121"/>
      <c r="AP278" s="1137"/>
      <c r="AQ278" s="972"/>
      <c r="AR278" s="835"/>
      <c r="AS278" s="835"/>
      <c r="AT278" s="835"/>
      <c r="AU278" s="835"/>
      <c r="AV278" s="835"/>
      <c r="AW278" s="835"/>
      <c r="AX278" s="1138"/>
      <c r="AY278" s="1121"/>
      <c r="AZ278"/>
      <c r="BA278"/>
      <c r="BB278"/>
      <c r="BC278"/>
      <c r="BD278"/>
      <c r="BE278"/>
      <c r="BF278"/>
      <c r="BG278"/>
    </row>
    <row r="279" spans="1:59" ht="30" customHeight="1" thickBot="1">
      <c r="A279" s="1155"/>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22"/>
      <c r="AP279" s="1137"/>
      <c r="AQ279" s="973"/>
      <c r="AR279" s="835"/>
      <c r="AS279" s="835"/>
      <c r="AT279" s="835"/>
      <c r="AU279" s="835"/>
      <c r="AV279" s="835"/>
      <c r="AW279" s="835"/>
      <c r="AX279" s="1138"/>
      <c r="AY279" s="1122"/>
      <c r="AZ279"/>
      <c r="BA279"/>
      <c r="BB279"/>
      <c r="BC279"/>
      <c r="BD279"/>
      <c r="BE279"/>
      <c r="BF279"/>
      <c r="BG279"/>
    </row>
    <row r="280" spans="1:59" ht="30" customHeight="1">
      <c r="A280" s="1152">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IFERROR(VLOOKUP(K280,【参考】数式用３!$A$2:$AD$48,MATCH(N280,【参考】数式用３!$C$4:$AD$4,0)+2,0),"")</f>
        <v/>
      </c>
      <c r="P280" s="1139"/>
      <c r="Q280" s="1142" t="str">
        <f>IFERROR(VLOOKUP(K280,【参考】数式用３!$A$2:$AC$48,MATCH(P280,【参考】数式用３!$C$4:$AC$4,0)+2,0),"")</f>
        <v/>
      </c>
      <c r="R280" s="1145" t="s">
        <v>261</v>
      </c>
      <c r="S280" s="1148"/>
      <c r="T280" s="1065" t="s">
        <v>349</v>
      </c>
      <c r="U280" s="1148"/>
      <c r="V280" s="1065" t="s">
        <v>350</v>
      </c>
      <c r="W280" s="1148"/>
      <c r="X280" s="1065" t="s">
        <v>349</v>
      </c>
      <c r="Y280" s="1148"/>
      <c r="Z280" s="1065" t="s">
        <v>351</v>
      </c>
      <c r="AA280" s="1065" t="s">
        <v>169</v>
      </c>
      <c r="AB280" s="1065" t="str">
        <f>IF(S280&gt;=1,(W280*12+Y280)-(S280*12+U280)+1,"")</f>
        <v/>
      </c>
      <c r="AC280" s="1068" t="s">
        <v>352</v>
      </c>
      <c r="AD280" s="1059" t="str">
        <f>IFERROR(ROUNDDOWN(ROUND(L280*Q280,0)*M280,0)*AB280,"")</f>
        <v/>
      </c>
      <c r="AE280" s="1062" t="str">
        <f>IFERROR(ROUNDDOWN(ROUNDDOWN(ROUND(L280*VLOOKUP(K280,【参考】数式用３!$A$2:$AC$48,MATCH("処遇改善加算Ⅳ",【参考】数式用３!$C$4:$O$4,0)+2,0),0)*M280,0)*AB280*0.5,0), "")</f>
        <v/>
      </c>
      <c r="AF280" s="1125"/>
      <c r="AG280" s="1059" t="str">
        <f>IF(AND(AQ280&lt;&gt;"対象外", P280&lt;&gt;""),ROUNDDOWN(ROUND(L280*VLOOKUP(K280,【参考】数式用３!$A$2:$K$48,MATCH("ベア加算あり",【参考】数式用３!$C$4:$K$4,0)+2,0),0)*M280,0)*AB280,"")</f>
        <v/>
      </c>
      <c r="AH280" s="1128"/>
      <c r="AI280" s="1125"/>
      <c r="AJ280" s="1125"/>
      <c r="AK280" s="1131"/>
      <c r="AL280" s="1134"/>
      <c r="AM280" s="442" t="str">
        <f>IF(Q280="","",IF(Q280&lt;O280,"！加算の要件上は問題ありませんが、令和６年度末の加算率と比較して、令和７年度の加算率が低くなっています。",""))</f>
        <v/>
      </c>
      <c r="AN280" s="443"/>
      <c r="AO280" s="1121" t="str">
        <f>IF(K280&lt;&gt;"","Q列に色付け","")</f>
        <v/>
      </c>
      <c r="AP280" s="1137" t="str">
        <f>IF(AND(AE280&lt;&gt;0,AE280&lt;&gt;""),IF(AF280="○","入力済","未入力"),"")</f>
        <v/>
      </c>
      <c r="AQ280" s="971" t="str">
        <f>IFERROR((VLOOKUP(N280, 【参考】数式用３!$BE$5:$BE$13,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【参考】数式用３!$BB$5:$BC$48, 2, FALSE), "")</f>
        <v/>
      </c>
      <c r="AV280" s="835" t="str">
        <f>IF(AND(P280&lt;&gt;"処遇改善加算Ⅲ",P280&lt;&gt;"処遇改善加算Ⅳ", P280&lt;&gt;"", AU280&lt;&gt;"対象外"), 1,"")</f>
        <v/>
      </c>
      <c r="AW280" s="835" t="str">
        <f>IFERROR("_"&amp;VLOOKUP(K280, 【参考】数式用３!$AG$2:$AH$48, 2, FALSE), "")</f>
        <v/>
      </c>
      <c r="AX280" s="1138" t="str">
        <f>IF(AND(P280="処遇改善加算Ⅰ", AL280=""), "未入力","入力済")</f>
        <v>入力済</v>
      </c>
      <c r="AY280" s="1120" t="str">
        <f>G280</f>
        <v/>
      </c>
      <c r="AZ280"/>
      <c r="BA280"/>
      <c r="BB280"/>
      <c r="BC280"/>
      <c r="BD280"/>
      <c r="BE280"/>
      <c r="BF280"/>
      <c r="BG280"/>
    </row>
    <row r="281" spans="1:59" ht="14.4" customHeight="1">
      <c r="A281" s="1153"/>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21"/>
      <c r="AP281" s="1137"/>
      <c r="AQ281" s="972"/>
      <c r="AR281" s="835"/>
      <c r="AS281" s="835"/>
      <c r="AT281" s="835"/>
      <c r="AU281" s="835"/>
      <c r="AV281" s="835"/>
      <c r="AW281" s="835"/>
      <c r="AX281" s="1138"/>
      <c r="AY281" s="1121"/>
      <c r="AZ281"/>
      <c r="BA281"/>
      <c r="BB281"/>
      <c r="BC281"/>
      <c r="BD281"/>
      <c r="BE281"/>
      <c r="BF281"/>
      <c r="BG281"/>
    </row>
    <row r="282" spans="1:59" ht="14.4" customHeight="1">
      <c r="A282" s="1154"/>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51"/>
      <c r="AN282" s="443"/>
      <c r="AO282" s="1121"/>
      <c r="AP282" s="1137"/>
      <c r="AQ282" s="972"/>
      <c r="AR282" s="835"/>
      <c r="AS282" s="835"/>
      <c r="AT282" s="835"/>
      <c r="AU282" s="835"/>
      <c r="AV282" s="835"/>
      <c r="AW282" s="835"/>
      <c r="AX282" s="1138"/>
      <c r="AY282" s="1121"/>
      <c r="AZ282"/>
      <c r="BA282"/>
      <c r="BB282"/>
      <c r="BC282"/>
      <c r="BD282"/>
      <c r="BE282"/>
      <c r="BF282"/>
      <c r="BG282"/>
    </row>
    <row r="283" spans="1:59" ht="30" customHeight="1" thickBot="1">
      <c r="A283" s="1155"/>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22"/>
      <c r="AP283" s="1137"/>
      <c r="AQ283" s="973"/>
      <c r="AR283" s="835"/>
      <c r="AS283" s="835"/>
      <c r="AT283" s="835"/>
      <c r="AU283" s="835"/>
      <c r="AV283" s="835"/>
      <c r="AW283" s="835"/>
      <c r="AX283" s="1138"/>
      <c r="AY283" s="1122"/>
      <c r="AZ283"/>
      <c r="BA283"/>
      <c r="BB283"/>
      <c r="BC283"/>
      <c r="BD283"/>
      <c r="BE283"/>
      <c r="BF283"/>
      <c r="BG283"/>
    </row>
    <row r="284" spans="1:59" ht="30" customHeight="1">
      <c r="A284" s="1152">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IFERROR(VLOOKUP(K284,【参考】数式用３!$A$2:$AD$48,MATCH(N284,【参考】数式用３!$C$4:$AD$4,0)+2,0),"")</f>
        <v/>
      </c>
      <c r="P284" s="1139"/>
      <c r="Q284" s="1142" t="str">
        <f>IFERROR(VLOOKUP(K284,【参考】数式用３!$A$2:$AC$48,MATCH(P284,【参考】数式用３!$C$4:$AC$4,0)+2,0),"")</f>
        <v/>
      </c>
      <c r="R284" s="1145" t="s">
        <v>261</v>
      </c>
      <c r="S284" s="1148"/>
      <c r="T284" s="1065" t="s">
        <v>349</v>
      </c>
      <c r="U284" s="1148"/>
      <c r="V284" s="1065" t="s">
        <v>350</v>
      </c>
      <c r="W284" s="1148"/>
      <c r="X284" s="1065" t="s">
        <v>349</v>
      </c>
      <c r="Y284" s="1148"/>
      <c r="Z284" s="1065" t="s">
        <v>351</v>
      </c>
      <c r="AA284" s="1065" t="s">
        <v>169</v>
      </c>
      <c r="AB284" s="1065" t="str">
        <f>IF(S284&gt;=1,(W284*12+Y284)-(S284*12+U284)+1,"")</f>
        <v/>
      </c>
      <c r="AC284" s="1068" t="s">
        <v>352</v>
      </c>
      <c r="AD284" s="1059" t="str">
        <f>IFERROR(ROUNDDOWN(ROUND(L284*Q284,0)*M284,0)*AB284,"")</f>
        <v/>
      </c>
      <c r="AE284" s="1062" t="str">
        <f>IFERROR(ROUNDDOWN(ROUNDDOWN(ROUND(L284*VLOOKUP(K284,【参考】数式用３!$A$2:$AC$48,MATCH("処遇改善加算Ⅳ",【参考】数式用３!$C$4:$O$4,0)+2,0),0)*M284,0)*AB284*0.5,0), "")</f>
        <v/>
      </c>
      <c r="AF284" s="1125"/>
      <c r="AG284" s="1059" t="str">
        <f>IF(AND(AQ284&lt;&gt;"対象外", P284&lt;&gt;""),ROUNDDOWN(ROUND(L284*VLOOKUP(K284,【参考】数式用３!$A$2:$K$48,MATCH("ベア加算あり",【参考】数式用３!$C$4:$K$4,0)+2,0),0)*M284,0)*AB284,"")</f>
        <v/>
      </c>
      <c r="AH284" s="1128"/>
      <c r="AI284" s="1125"/>
      <c r="AJ284" s="1125"/>
      <c r="AK284" s="1131"/>
      <c r="AL284" s="1134"/>
      <c r="AM284" s="442" t="str">
        <f>IF(Q284="","",IF(Q284&lt;O284,"！加算の要件上は問題ありませんが、令和６年度末の加算率と比較して、令和７年度の加算率が低くなっています。",""))</f>
        <v/>
      </c>
      <c r="AN284" s="443"/>
      <c r="AO284" s="1120" t="str">
        <f>IF(K284&lt;&gt;"","Q列に色付け","")</f>
        <v/>
      </c>
      <c r="AP284" s="1137" t="str">
        <f>IF(AND(AE284&lt;&gt;0,AE284&lt;&gt;""),IF(AF284="○","入力済","未入力"),"")</f>
        <v/>
      </c>
      <c r="AQ284" s="971" t="str">
        <f>IFERROR((VLOOKUP(N284, 【参考】数式用３!$BE$5:$BE$13,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【参考】数式用３!$BB$5:$BC$48, 2, FALSE), "")</f>
        <v/>
      </c>
      <c r="AV284" s="835" t="str">
        <f>IF(AND(P284&lt;&gt;"処遇改善加算Ⅲ",P284&lt;&gt;"処遇改善加算Ⅳ", P284&lt;&gt;"", AU284&lt;&gt;"対象外"), 1,"")</f>
        <v/>
      </c>
      <c r="AW284" s="835" t="str">
        <f>IFERROR("_"&amp;VLOOKUP(K284, 【参考】数式用３!$AG$2:$AH$48, 2, FALSE), "")</f>
        <v/>
      </c>
      <c r="AX284" s="1138" t="str">
        <f>IF(AND(P284="処遇改善加算Ⅰ", AL284=""), "未入力","入力済")</f>
        <v>入力済</v>
      </c>
      <c r="AY284" s="1120" t="str">
        <f>G284</f>
        <v/>
      </c>
      <c r="AZ284"/>
      <c r="BA284"/>
      <c r="BB284"/>
      <c r="BC284"/>
      <c r="BD284"/>
      <c r="BE284"/>
      <c r="BF284"/>
      <c r="BG284"/>
    </row>
    <row r="285" spans="1:59" ht="14.4" customHeight="1">
      <c r="A285" s="1153"/>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21"/>
      <c r="AP285" s="1137"/>
      <c r="AQ285" s="972"/>
      <c r="AR285" s="835"/>
      <c r="AS285" s="835"/>
      <c r="AT285" s="835"/>
      <c r="AU285" s="835"/>
      <c r="AV285" s="835"/>
      <c r="AW285" s="835"/>
      <c r="AX285" s="1138"/>
      <c r="AY285" s="1121"/>
      <c r="AZ285"/>
      <c r="BA285"/>
      <c r="BB285"/>
      <c r="BC285"/>
      <c r="BD285"/>
      <c r="BE285"/>
      <c r="BF285"/>
      <c r="BG285"/>
    </row>
    <row r="286" spans="1:59" ht="14.4" customHeight="1">
      <c r="A286" s="1154"/>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51"/>
      <c r="AN286" s="443"/>
      <c r="AO286" s="1121"/>
      <c r="AP286" s="1137"/>
      <c r="AQ286" s="972"/>
      <c r="AR286" s="835"/>
      <c r="AS286" s="835"/>
      <c r="AT286" s="835"/>
      <c r="AU286" s="835"/>
      <c r="AV286" s="835"/>
      <c r="AW286" s="835"/>
      <c r="AX286" s="1138"/>
      <c r="AY286" s="1121"/>
      <c r="AZ286"/>
      <c r="BA286"/>
      <c r="BB286"/>
      <c r="BC286"/>
      <c r="BD286"/>
      <c r="BE286"/>
      <c r="BF286"/>
      <c r="BG286"/>
    </row>
    <row r="287" spans="1:59" ht="30" customHeight="1" thickBot="1">
      <c r="A287" s="1155"/>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22"/>
      <c r="AP287" s="1137"/>
      <c r="AQ287" s="973"/>
      <c r="AR287" s="835"/>
      <c r="AS287" s="835"/>
      <c r="AT287" s="835"/>
      <c r="AU287" s="835"/>
      <c r="AV287" s="835"/>
      <c r="AW287" s="835"/>
      <c r="AX287" s="1138"/>
      <c r="AY287" s="1122"/>
      <c r="AZ287"/>
      <c r="BA287"/>
      <c r="BB287"/>
      <c r="BC287"/>
      <c r="BD287"/>
      <c r="BE287"/>
      <c r="BF287"/>
      <c r="BG287"/>
    </row>
    <row r="288" spans="1:59" ht="30" customHeight="1">
      <c r="A288" s="1152">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IFERROR(VLOOKUP(K288,【参考】数式用３!$A$2:$AD$48,MATCH(N288,【参考】数式用３!$C$4:$AD$4,0)+2,0),"")</f>
        <v/>
      </c>
      <c r="P288" s="1139"/>
      <c r="Q288" s="1142" t="str">
        <f>IFERROR(VLOOKUP(K288,【参考】数式用３!$A$2:$AC$48,MATCH(P288,【参考】数式用３!$C$4:$AC$4,0)+2,0),"")</f>
        <v/>
      </c>
      <c r="R288" s="1145" t="s">
        <v>261</v>
      </c>
      <c r="S288" s="1148"/>
      <c r="T288" s="1065" t="s">
        <v>349</v>
      </c>
      <c r="U288" s="1148"/>
      <c r="V288" s="1065" t="s">
        <v>350</v>
      </c>
      <c r="W288" s="1148"/>
      <c r="X288" s="1065" t="s">
        <v>349</v>
      </c>
      <c r="Y288" s="1148"/>
      <c r="Z288" s="1065" t="s">
        <v>351</v>
      </c>
      <c r="AA288" s="1065" t="s">
        <v>169</v>
      </c>
      <c r="AB288" s="1065" t="str">
        <f>IF(S288&gt;=1,(W288*12+Y288)-(S288*12+U288)+1,"")</f>
        <v/>
      </c>
      <c r="AC288" s="1068" t="s">
        <v>352</v>
      </c>
      <c r="AD288" s="1059" t="str">
        <f>IFERROR(ROUNDDOWN(ROUND(L288*Q288,0)*M288,0)*AB288,"")</f>
        <v/>
      </c>
      <c r="AE288" s="1062" t="str">
        <f>IFERROR(ROUNDDOWN(ROUNDDOWN(ROUND(L288*VLOOKUP(K288,【参考】数式用３!$A$2:$AC$48,MATCH("処遇改善加算Ⅳ",【参考】数式用３!$C$4:$O$4,0)+2,0),0)*M288,0)*AB288*0.5,0), "")</f>
        <v/>
      </c>
      <c r="AF288" s="1125"/>
      <c r="AG288" s="1059" t="str">
        <f>IF(AND(AQ288&lt;&gt;"対象外", P288&lt;&gt;""),ROUNDDOWN(ROUND(L288*VLOOKUP(K288,【参考】数式用３!$A$2:$K$48,MATCH("ベア加算あり",【参考】数式用３!$C$4:$K$4,0)+2,0),0)*M288,0)*AB288,"")</f>
        <v/>
      </c>
      <c r="AH288" s="1128"/>
      <c r="AI288" s="1125"/>
      <c r="AJ288" s="1125"/>
      <c r="AK288" s="1131"/>
      <c r="AL288" s="1134"/>
      <c r="AM288" s="442" t="str">
        <f>IF(Q288="","",IF(Q288&lt;O288,"！加算の要件上は問題ありませんが、令和６年度末の加算率と比較して、令和７年度の加算率が低くなっています。",""))</f>
        <v/>
      </c>
      <c r="AN288" s="443"/>
      <c r="AO288" s="1120" t="str">
        <f>IF(K288&lt;&gt;"","Q列に色付け","")</f>
        <v/>
      </c>
      <c r="AP288" s="1137" t="str">
        <f>IF(AND(AE288&lt;&gt;0,AE288&lt;&gt;""),IF(AF288="○","入力済","未入力"),"")</f>
        <v/>
      </c>
      <c r="AQ288" s="971" t="str">
        <f>IFERROR((VLOOKUP(N288, 【参考】数式用３!$BE$5:$BE$13,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【参考】数式用３!$BB$5:$BC$48, 2, FALSE), "")</f>
        <v/>
      </c>
      <c r="AV288" s="835" t="str">
        <f>IF(AND(P288&lt;&gt;"処遇改善加算Ⅲ",P288&lt;&gt;"処遇改善加算Ⅳ", P288&lt;&gt;"", AU288&lt;&gt;"対象外"), 1,"")</f>
        <v/>
      </c>
      <c r="AW288" s="835" t="str">
        <f>IFERROR("_"&amp;VLOOKUP(K288, 【参考】数式用３!$AG$2:$AH$48, 2, FALSE), "")</f>
        <v/>
      </c>
      <c r="AX288" s="1138" t="str">
        <f>IF(AND(P288="処遇改善加算Ⅰ", AL288=""), "未入力","入力済")</f>
        <v>入力済</v>
      </c>
      <c r="AY288" s="1120" t="str">
        <f>G288</f>
        <v/>
      </c>
      <c r="AZ288"/>
      <c r="BA288"/>
      <c r="BB288"/>
      <c r="BC288"/>
      <c r="BD288"/>
      <c r="BE288"/>
      <c r="BF288"/>
      <c r="BG288"/>
    </row>
    <row r="289" spans="1:59" ht="14.4" customHeight="1">
      <c r="A289" s="1153"/>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21"/>
      <c r="AP289" s="1137"/>
      <c r="AQ289" s="972"/>
      <c r="AR289" s="835"/>
      <c r="AS289" s="835"/>
      <c r="AT289" s="835"/>
      <c r="AU289" s="835"/>
      <c r="AV289" s="835"/>
      <c r="AW289" s="835"/>
      <c r="AX289" s="1138"/>
      <c r="AY289" s="1121"/>
      <c r="AZ289"/>
      <c r="BA289"/>
      <c r="BB289"/>
      <c r="BC289"/>
      <c r="BD289"/>
      <c r="BE289"/>
      <c r="BF289"/>
      <c r="BG289"/>
    </row>
    <row r="290" spans="1:59" ht="14.4" customHeight="1">
      <c r="A290" s="1154"/>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51"/>
      <c r="AN290" s="443"/>
      <c r="AO290" s="1121"/>
      <c r="AP290" s="1137"/>
      <c r="AQ290" s="972"/>
      <c r="AR290" s="835"/>
      <c r="AS290" s="835"/>
      <c r="AT290" s="835"/>
      <c r="AU290" s="835"/>
      <c r="AV290" s="835"/>
      <c r="AW290" s="835"/>
      <c r="AX290" s="1138"/>
      <c r="AY290" s="1121"/>
      <c r="AZ290"/>
      <c r="BA290"/>
      <c r="BB290"/>
      <c r="BC290"/>
      <c r="BD290"/>
      <c r="BE290"/>
      <c r="BF290"/>
      <c r="BG290"/>
    </row>
    <row r="291" spans="1:59" ht="30" customHeight="1" thickBot="1">
      <c r="A291" s="1155"/>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21"/>
      <c r="AP291" s="1137"/>
      <c r="AQ291" s="973"/>
      <c r="AR291" s="835"/>
      <c r="AS291" s="835"/>
      <c r="AT291" s="835"/>
      <c r="AU291" s="835"/>
      <c r="AV291" s="835"/>
      <c r="AW291" s="835"/>
      <c r="AX291" s="1138"/>
      <c r="AY291" s="1122"/>
      <c r="AZ291"/>
      <c r="BA291"/>
      <c r="BB291"/>
      <c r="BC291"/>
      <c r="BD291"/>
      <c r="BE291"/>
      <c r="BF291"/>
      <c r="BG291"/>
    </row>
    <row r="292" spans="1:59" ht="30" customHeight="1">
      <c r="A292" s="1152">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IFERROR(VLOOKUP(K292,【参考】数式用３!$A$2:$AD$48,MATCH(N292,【参考】数式用３!$C$4:$AD$4,0)+2,0),"")</f>
        <v/>
      </c>
      <c r="P292" s="1139"/>
      <c r="Q292" s="1142" t="str">
        <f>IFERROR(VLOOKUP(K292,【参考】数式用３!$A$2:$AC$48,MATCH(P292,【参考】数式用３!$C$4:$AC$4,0)+2,0),"")</f>
        <v/>
      </c>
      <c r="R292" s="1145" t="s">
        <v>261</v>
      </c>
      <c r="S292" s="1148"/>
      <c r="T292" s="1065" t="s">
        <v>349</v>
      </c>
      <c r="U292" s="1148"/>
      <c r="V292" s="1065" t="s">
        <v>350</v>
      </c>
      <c r="W292" s="1148"/>
      <c r="X292" s="1065" t="s">
        <v>349</v>
      </c>
      <c r="Y292" s="1148"/>
      <c r="Z292" s="1065" t="s">
        <v>351</v>
      </c>
      <c r="AA292" s="1065" t="s">
        <v>169</v>
      </c>
      <c r="AB292" s="1065" t="str">
        <f>IF(S292&gt;=1,(W292*12+Y292)-(S292*12+U292)+1,"")</f>
        <v/>
      </c>
      <c r="AC292" s="1068" t="s">
        <v>352</v>
      </c>
      <c r="AD292" s="1059" t="str">
        <f>IFERROR(ROUNDDOWN(ROUND(L292*Q292,0)*M292,0)*AB292,"")</f>
        <v/>
      </c>
      <c r="AE292" s="1062" t="str">
        <f>IFERROR(ROUNDDOWN(ROUNDDOWN(ROUND(L292*VLOOKUP(K292,【参考】数式用３!$A$2:$AC$48,MATCH("処遇改善加算Ⅳ",【参考】数式用３!$C$4:$O$4,0)+2,0),0)*M292,0)*AB292*0.5,0), "")</f>
        <v/>
      </c>
      <c r="AF292" s="1125"/>
      <c r="AG292" s="1059" t="str">
        <f>IF(AND(AQ292&lt;&gt;"対象外", P292&lt;&gt;""),ROUNDDOWN(ROUND(L292*VLOOKUP(K292,【参考】数式用３!$A$2:$K$48,MATCH("ベア加算あり",【参考】数式用３!$C$4:$K$4,0)+2,0),0)*M292,0)*AB292,"")</f>
        <v/>
      </c>
      <c r="AH292" s="1128"/>
      <c r="AI292" s="1125"/>
      <c r="AJ292" s="1125"/>
      <c r="AK292" s="1131"/>
      <c r="AL292" s="1134"/>
      <c r="AM292" s="442" t="str">
        <f>IF(Q292="","",IF(Q292&lt;O292,"！加算の要件上は問題ありませんが、令和６年度末の加算率と比較して、令和７年度の加算率が低くなっています。",""))</f>
        <v/>
      </c>
      <c r="AN292" s="443"/>
      <c r="AO292" s="1120" t="str">
        <f>IF(K292&lt;&gt;"","Q列に色付け","")</f>
        <v/>
      </c>
      <c r="AP292" s="1137" t="str">
        <f>IF(AND(AE292&lt;&gt;0,AE292&lt;&gt;""),IF(AF292="○","入力済","未入力"),"")</f>
        <v/>
      </c>
      <c r="AQ292" s="971" t="str">
        <f>IFERROR((VLOOKUP(N292, 【参考】数式用３!$BE$5:$BE$13,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【参考】数式用３!$BB$5:$BC$48, 2, FALSE), "")</f>
        <v/>
      </c>
      <c r="AV292" s="835" t="str">
        <f>IF(AND(P292&lt;&gt;"処遇改善加算Ⅲ",P292&lt;&gt;"処遇改善加算Ⅳ", P292&lt;&gt;"", AU292&lt;&gt;"対象外"), 1,"")</f>
        <v/>
      </c>
      <c r="AW292" s="835" t="str">
        <f>IFERROR("_"&amp;VLOOKUP(K292, 【参考】数式用３!$AG$2:$AH$48, 2, FALSE), "")</f>
        <v/>
      </c>
      <c r="AX292" s="1138" t="str">
        <f>IF(AND(P292="処遇改善加算Ⅰ", AL292=""), "未入力","入力済")</f>
        <v>入力済</v>
      </c>
      <c r="AY292" s="1120" t="str">
        <f>G292</f>
        <v/>
      </c>
      <c r="AZ292"/>
      <c r="BA292"/>
      <c r="BB292"/>
      <c r="BC292"/>
      <c r="BD292"/>
      <c r="BE292"/>
      <c r="BF292"/>
      <c r="BG292"/>
    </row>
    <row r="293" spans="1:59" ht="14.4" customHeight="1">
      <c r="A293" s="1153"/>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21"/>
      <c r="AP293" s="1137"/>
      <c r="AQ293" s="972"/>
      <c r="AR293" s="835"/>
      <c r="AS293" s="835"/>
      <c r="AT293" s="835"/>
      <c r="AU293" s="835"/>
      <c r="AV293" s="835"/>
      <c r="AW293" s="835"/>
      <c r="AX293" s="1138"/>
      <c r="AY293" s="1121"/>
      <c r="AZ293"/>
      <c r="BA293"/>
      <c r="BB293"/>
      <c r="BC293"/>
      <c r="BD293"/>
      <c r="BE293"/>
      <c r="BF293"/>
      <c r="BG293"/>
    </row>
    <row r="294" spans="1:59" ht="14.4" customHeight="1">
      <c r="A294" s="1154"/>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51"/>
      <c r="AN294" s="443"/>
      <c r="AO294" s="1121"/>
      <c r="AP294" s="1137"/>
      <c r="AQ294" s="972"/>
      <c r="AR294" s="835"/>
      <c r="AS294" s="835"/>
      <c r="AT294" s="835"/>
      <c r="AU294" s="835"/>
      <c r="AV294" s="835"/>
      <c r="AW294" s="835"/>
      <c r="AX294" s="1138"/>
      <c r="AY294" s="1121"/>
      <c r="AZ294"/>
      <c r="BA294"/>
      <c r="BB294"/>
      <c r="BC294"/>
      <c r="BD294"/>
      <c r="BE294"/>
      <c r="BF294"/>
      <c r="BG294"/>
    </row>
    <row r="295" spans="1:59" ht="30" customHeight="1" thickBot="1">
      <c r="A295" s="1155"/>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22"/>
      <c r="AP295" s="1137"/>
      <c r="AQ295" s="973"/>
      <c r="AR295" s="835"/>
      <c r="AS295" s="835"/>
      <c r="AT295" s="835"/>
      <c r="AU295" s="835"/>
      <c r="AV295" s="835"/>
      <c r="AW295" s="835"/>
      <c r="AX295" s="1138"/>
      <c r="AY295" s="1122"/>
      <c r="AZ295"/>
      <c r="BA295"/>
      <c r="BB295"/>
      <c r="BC295"/>
      <c r="BD295"/>
      <c r="BE295"/>
      <c r="BF295"/>
      <c r="BG295"/>
    </row>
    <row r="296" spans="1:59" ht="30" customHeight="1">
      <c r="A296" s="1152">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IFERROR(VLOOKUP(K296,【参考】数式用３!$A$2:$AD$48,MATCH(N296,【参考】数式用３!$C$4:$AD$4,0)+2,0),"")</f>
        <v/>
      </c>
      <c r="P296" s="1139"/>
      <c r="Q296" s="1142" t="str">
        <f>IFERROR(VLOOKUP(K296,【参考】数式用３!$A$2:$AC$48,MATCH(P296,【参考】数式用３!$C$4:$AC$4,0)+2,0),"")</f>
        <v/>
      </c>
      <c r="R296" s="1145" t="s">
        <v>261</v>
      </c>
      <c r="S296" s="1148"/>
      <c r="T296" s="1065" t="s">
        <v>349</v>
      </c>
      <c r="U296" s="1148"/>
      <c r="V296" s="1065" t="s">
        <v>350</v>
      </c>
      <c r="W296" s="1148"/>
      <c r="X296" s="1065" t="s">
        <v>349</v>
      </c>
      <c r="Y296" s="1148"/>
      <c r="Z296" s="1065" t="s">
        <v>351</v>
      </c>
      <c r="AA296" s="1065" t="s">
        <v>169</v>
      </c>
      <c r="AB296" s="1065" t="str">
        <f>IF(S296&gt;=1,(W296*12+Y296)-(S296*12+U296)+1,"")</f>
        <v/>
      </c>
      <c r="AC296" s="1068" t="s">
        <v>352</v>
      </c>
      <c r="AD296" s="1059" t="str">
        <f>IFERROR(ROUNDDOWN(ROUND(L296*Q296,0)*M296,0)*AB296,"")</f>
        <v/>
      </c>
      <c r="AE296" s="1062" t="str">
        <f>IFERROR(ROUNDDOWN(ROUNDDOWN(ROUND(L296*VLOOKUP(K296,【参考】数式用３!$A$2:$AC$48,MATCH("処遇改善加算Ⅳ",【参考】数式用３!$C$4:$O$4,0)+2,0),0)*M296,0)*AB296*0.5,0), "")</f>
        <v/>
      </c>
      <c r="AF296" s="1125"/>
      <c r="AG296" s="1059" t="str">
        <f>IF(AND(AQ296&lt;&gt;"対象外", P296&lt;&gt;""),ROUNDDOWN(ROUND(L296*VLOOKUP(K296,【参考】数式用３!$A$2:$K$48,MATCH("ベア加算あり",【参考】数式用３!$C$4:$K$4,0)+2,0),0)*M296,0)*AB296,"")</f>
        <v/>
      </c>
      <c r="AH296" s="1128"/>
      <c r="AI296" s="1125"/>
      <c r="AJ296" s="1125"/>
      <c r="AK296" s="1131"/>
      <c r="AL296" s="1134"/>
      <c r="AM296" s="442" t="str">
        <f>IF(Q296="","",IF(Q296&lt;O296,"！加算の要件上は問題ありませんが、令和６年度末の加算率と比較して、令和７年度の加算率が低くなっています。",""))</f>
        <v/>
      </c>
      <c r="AN296" s="443"/>
      <c r="AO296" s="1121" t="str">
        <f>IF(K296&lt;&gt;"","Q列に色付け","")</f>
        <v/>
      </c>
      <c r="AP296" s="1137" t="str">
        <f>IF(AND(AE296&lt;&gt;0,AE296&lt;&gt;""),IF(AF296="○","入力済","未入力"),"")</f>
        <v/>
      </c>
      <c r="AQ296" s="971" t="str">
        <f>IFERROR((VLOOKUP(N296, 【参考】数式用３!$BE$5:$BE$13,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【参考】数式用３!$BB$5:$BC$48, 2, FALSE), "")</f>
        <v/>
      </c>
      <c r="AV296" s="835" t="str">
        <f>IF(AND(P296&lt;&gt;"処遇改善加算Ⅲ",P296&lt;&gt;"処遇改善加算Ⅳ", P296&lt;&gt;"", AU296&lt;&gt;"対象外"), 1,"")</f>
        <v/>
      </c>
      <c r="AW296" s="835" t="str">
        <f>IFERROR("_"&amp;VLOOKUP(K296, 【参考】数式用３!$AG$2:$AH$48, 2, FALSE), "")</f>
        <v/>
      </c>
      <c r="AX296" s="1138" t="str">
        <f>IF(AND(P296="処遇改善加算Ⅰ", AL296=""), "未入力","入力済")</f>
        <v>入力済</v>
      </c>
      <c r="AY296" s="1120" t="str">
        <f>G296</f>
        <v/>
      </c>
      <c r="AZ296"/>
      <c r="BA296"/>
      <c r="BB296"/>
      <c r="BC296"/>
      <c r="BD296"/>
      <c r="BE296"/>
      <c r="BF296"/>
      <c r="BG296"/>
    </row>
    <row r="297" spans="1:59" ht="14.4" customHeight="1">
      <c r="A297" s="1153"/>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21"/>
      <c r="AP297" s="1137"/>
      <c r="AQ297" s="972"/>
      <c r="AR297" s="835"/>
      <c r="AS297" s="835"/>
      <c r="AT297" s="835"/>
      <c r="AU297" s="835"/>
      <c r="AV297" s="835"/>
      <c r="AW297" s="835"/>
      <c r="AX297" s="1138"/>
      <c r="AY297" s="1121"/>
      <c r="AZ297"/>
      <c r="BA297"/>
      <c r="BB297"/>
      <c r="BC297"/>
      <c r="BD297"/>
      <c r="BE297"/>
      <c r="BF297"/>
      <c r="BG297"/>
    </row>
    <row r="298" spans="1:59" ht="14.4" customHeight="1">
      <c r="A298" s="1154"/>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51"/>
      <c r="AN298" s="443"/>
      <c r="AO298" s="1121"/>
      <c r="AP298" s="1137"/>
      <c r="AQ298" s="972"/>
      <c r="AR298" s="835"/>
      <c r="AS298" s="835"/>
      <c r="AT298" s="835"/>
      <c r="AU298" s="835"/>
      <c r="AV298" s="835"/>
      <c r="AW298" s="835"/>
      <c r="AX298" s="1138"/>
      <c r="AY298" s="1121"/>
      <c r="AZ298"/>
      <c r="BA298"/>
      <c r="BB298"/>
      <c r="BC298"/>
      <c r="BD298"/>
      <c r="BE298"/>
      <c r="BF298"/>
      <c r="BG298"/>
    </row>
    <row r="299" spans="1:59" ht="30" customHeight="1" thickBot="1">
      <c r="A299" s="1155"/>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22"/>
      <c r="AP299" s="1137"/>
      <c r="AQ299" s="973"/>
      <c r="AR299" s="835"/>
      <c r="AS299" s="835"/>
      <c r="AT299" s="835"/>
      <c r="AU299" s="835"/>
      <c r="AV299" s="835"/>
      <c r="AW299" s="835"/>
      <c r="AX299" s="1138"/>
      <c r="AY299" s="1122"/>
      <c r="AZ299"/>
      <c r="BA299"/>
      <c r="BB299"/>
      <c r="BC299"/>
      <c r="BD299"/>
      <c r="BE299"/>
      <c r="BF299"/>
      <c r="BG299"/>
    </row>
    <row r="300" spans="1:59" ht="30" customHeight="1">
      <c r="A300" s="1152">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IFERROR(VLOOKUP(K300,【参考】数式用３!$A$2:$AD$48,MATCH(N300,【参考】数式用３!$C$4:$AD$4,0)+2,0),"")</f>
        <v/>
      </c>
      <c r="P300" s="1139"/>
      <c r="Q300" s="1142" t="str">
        <f>IFERROR(VLOOKUP(K300,【参考】数式用３!$A$2:$AC$48,MATCH(P300,【参考】数式用３!$C$4:$AC$4,0)+2,0),"")</f>
        <v/>
      </c>
      <c r="R300" s="1145" t="s">
        <v>261</v>
      </c>
      <c r="S300" s="1148"/>
      <c r="T300" s="1065" t="s">
        <v>349</v>
      </c>
      <c r="U300" s="1148"/>
      <c r="V300" s="1065" t="s">
        <v>350</v>
      </c>
      <c r="W300" s="1148"/>
      <c r="X300" s="1065" t="s">
        <v>349</v>
      </c>
      <c r="Y300" s="1148"/>
      <c r="Z300" s="1065" t="s">
        <v>351</v>
      </c>
      <c r="AA300" s="1065" t="s">
        <v>169</v>
      </c>
      <c r="AB300" s="1065" t="str">
        <f>IF(S300&gt;=1,(W300*12+Y300)-(S300*12+U300)+1,"")</f>
        <v/>
      </c>
      <c r="AC300" s="1068" t="s">
        <v>352</v>
      </c>
      <c r="AD300" s="1059" t="str">
        <f>IFERROR(ROUNDDOWN(ROUND(L300*Q300,0)*M300,0)*AB300,"")</f>
        <v/>
      </c>
      <c r="AE300" s="1062" t="str">
        <f>IFERROR(ROUNDDOWN(ROUNDDOWN(ROUND(L300*VLOOKUP(K300,【参考】数式用３!$A$2:$AC$48,MATCH("処遇改善加算Ⅳ",【参考】数式用３!$C$4:$O$4,0)+2,0),0)*M300,0)*AB300*0.5,0), "")</f>
        <v/>
      </c>
      <c r="AF300" s="1125"/>
      <c r="AG300" s="1059" t="str">
        <f>IF(AND(AQ300&lt;&gt;"対象外", P300&lt;&gt;""),ROUNDDOWN(ROUND(L300*VLOOKUP(K300,【参考】数式用３!$A$2:$K$48,MATCH("ベア加算あり",【参考】数式用３!$C$4:$K$4,0)+2,0),0)*M300,0)*AB300,"")</f>
        <v/>
      </c>
      <c r="AH300" s="1128"/>
      <c r="AI300" s="1125"/>
      <c r="AJ300" s="1125"/>
      <c r="AK300" s="1131"/>
      <c r="AL300" s="1134"/>
      <c r="AM300" s="442" t="str">
        <f>IF(Q300="","",IF(Q300&lt;O300,"！加算の要件上は問題ありませんが、令和６年度末の加算率と比較して、令和７年度の加算率が低くなっています。",""))</f>
        <v/>
      </c>
      <c r="AN300" s="443"/>
      <c r="AO300" s="1120" t="str">
        <f>IF(K300&lt;&gt;"","Q列に色付け","")</f>
        <v/>
      </c>
      <c r="AP300" s="1137" t="str">
        <f>IF(AND(AE300&lt;&gt;0,AE300&lt;&gt;""),IF(AF300="○","入力済","未入力"),"")</f>
        <v/>
      </c>
      <c r="AQ300" s="971" t="str">
        <f>IFERROR((VLOOKUP(N300, 【参考】数式用３!$BE$5:$BE$13,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【参考】数式用３!$BB$5:$BC$48, 2, FALSE), "")</f>
        <v/>
      </c>
      <c r="AV300" s="835" t="str">
        <f>IF(AND(P300&lt;&gt;"処遇改善加算Ⅲ",P300&lt;&gt;"処遇改善加算Ⅳ", P300&lt;&gt;"", AU300&lt;&gt;"対象外"), 1,"")</f>
        <v/>
      </c>
      <c r="AW300" s="835" t="str">
        <f>IFERROR("_"&amp;VLOOKUP(K300, 【参考】数式用３!$AG$2:$AH$48, 2, FALSE), "")</f>
        <v/>
      </c>
      <c r="AX300" s="1138" t="str">
        <f>IF(AND(P300="処遇改善加算Ⅰ", AL300=""), "未入力","入力済")</f>
        <v>入力済</v>
      </c>
      <c r="AY300" s="1120" t="str">
        <f>G300</f>
        <v/>
      </c>
      <c r="AZ300"/>
      <c r="BA300"/>
      <c r="BB300"/>
      <c r="BC300"/>
      <c r="BD300"/>
      <c r="BE300"/>
      <c r="BF300"/>
      <c r="BG300"/>
    </row>
    <row r="301" spans="1:59" ht="14.4" customHeight="1">
      <c r="A301" s="1153"/>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21"/>
      <c r="AP301" s="1137"/>
      <c r="AQ301" s="972"/>
      <c r="AR301" s="835"/>
      <c r="AS301" s="835"/>
      <c r="AT301" s="835"/>
      <c r="AU301" s="835"/>
      <c r="AV301" s="835"/>
      <c r="AW301" s="835"/>
      <c r="AX301" s="1138"/>
      <c r="AY301" s="1121"/>
      <c r="AZ301"/>
      <c r="BA301"/>
      <c r="BB301"/>
      <c r="BC301"/>
      <c r="BD301"/>
      <c r="BE301"/>
      <c r="BF301"/>
      <c r="BG301"/>
    </row>
    <row r="302" spans="1:59" ht="14.4" customHeight="1">
      <c r="A302" s="1154"/>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51"/>
      <c r="AN302" s="443"/>
      <c r="AO302" s="1121"/>
      <c r="AP302" s="1137"/>
      <c r="AQ302" s="972"/>
      <c r="AR302" s="835"/>
      <c r="AS302" s="835"/>
      <c r="AT302" s="835"/>
      <c r="AU302" s="835"/>
      <c r="AV302" s="835"/>
      <c r="AW302" s="835"/>
      <c r="AX302" s="1138"/>
      <c r="AY302" s="1121"/>
      <c r="AZ302"/>
      <c r="BA302"/>
      <c r="BB302"/>
      <c r="BC302"/>
      <c r="BD302"/>
      <c r="BE302"/>
      <c r="BF302"/>
      <c r="BG302"/>
    </row>
    <row r="303" spans="1:59" ht="30" customHeight="1" thickBot="1">
      <c r="A303" s="1155"/>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22"/>
      <c r="AP303" s="1137"/>
      <c r="AQ303" s="973"/>
      <c r="AR303" s="835"/>
      <c r="AS303" s="835"/>
      <c r="AT303" s="835"/>
      <c r="AU303" s="835"/>
      <c r="AV303" s="835"/>
      <c r="AW303" s="835"/>
      <c r="AX303" s="1138"/>
      <c r="AY303" s="1122"/>
      <c r="AZ303"/>
      <c r="BA303"/>
      <c r="BB303"/>
      <c r="BC303"/>
      <c r="BD303"/>
      <c r="BE303"/>
      <c r="BF303"/>
      <c r="BG303"/>
    </row>
    <row r="304" spans="1:59" ht="30" customHeight="1">
      <c r="A304" s="1152">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IFERROR(VLOOKUP(K304,【参考】数式用３!$A$2:$AD$48,MATCH(N304,【参考】数式用３!$C$4:$AD$4,0)+2,0),"")</f>
        <v/>
      </c>
      <c r="P304" s="1139"/>
      <c r="Q304" s="1142" t="str">
        <f>IFERROR(VLOOKUP(K304,【参考】数式用３!$A$2:$AC$48,MATCH(P304,【参考】数式用３!$C$4:$AC$4,0)+2,0),"")</f>
        <v/>
      </c>
      <c r="R304" s="1145" t="s">
        <v>261</v>
      </c>
      <c r="S304" s="1148"/>
      <c r="T304" s="1065" t="s">
        <v>349</v>
      </c>
      <c r="U304" s="1148"/>
      <c r="V304" s="1065" t="s">
        <v>350</v>
      </c>
      <c r="W304" s="1148"/>
      <c r="X304" s="1065" t="s">
        <v>349</v>
      </c>
      <c r="Y304" s="1148"/>
      <c r="Z304" s="1065" t="s">
        <v>351</v>
      </c>
      <c r="AA304" s="1065" t="s">
        <v>169</v>
      </c>
      <c r="AB304" s="1065" t="str">
        <f>IF(S304&gt;=1,(W304*12+Y304)-(S304*12+U304)+1,"")</f>
        <v/>
      </c>
      <c r="AC304" s="1068" t="s">
        <v>352</v>
      </c>
      <c r="AD304" s="1059" t="str">
        <f>IFERROR(ROUNDDOWN(ROUND(L304*Q304,0)*M304,0)*AB304,"")</f>
        <v/>
      </c>
      <c r="AE304" s="1062" t="str">
        <f>IFERROR(ROUNDDOWN(ROUNDDOWN(ROUND(L304*VLOOKUP(K304,【参考】数式用３!$A$2:$AC$48,MATCH("処遇改善加算Ⅳ",【参考】数式用３!$C$4:$O$4,0)+2,0),0)*M304,0)*AB304*0.5,0), "")</f>
        <v/>
      </c>
      <c r="AF304" s="1125"/>
      <c r="AG304" s="1059" t="str">
        <f>IF(AND(AQ304&lt;&gt;"対象外", P304&lt;&gt;""),ROUNDDOWN(ROUND(L304*VLOOKUP(K304,【参考】数式用３!$A$2:$K$48,MATCH("ベア加算あり",【参考】数式用３!$C$4:$K$4,0)+2,0),0)*M304,0)*AB304,"")</f>
        <v/>
      </c>
      <c r="AH304" s="1128"/>
      <c r="AI304" s="1125"/>
      <c r="AJ304" s="1125"/>
      <c r="AK304" s="1131"/>
      <c r="AL304" s="1134"/>
      <c r="AM304" s="442" t="str">
        <f>IF(Q304="","",IF(Q304&lt;O304,"！加算の要件上は問題ありませんが、令和６年度末の加算率と比較して、令和７年度の加算率が低くなっています。",""))</f>
        <v/>
      </c>
      <c r="AN304" s="443"/>
      <c r="AO304" s="1121" t="str">
        <f>IF(K304&lt;&gt;"","Q列に色付け","")</f>
        <v/>
      </c>
      <c r="AP304" s="1137" t="str">
        <f>IF(AND(AE304&lt;&gt;0,AE304&lt;&gt;""),IF(AF304="○","入力済","未入力"),"")</f>
        <v/>
      </c>
      <c r="AQ304" s="971" t="str">
        <f>IFERROR((VLOOKUP(N304, 【参考】数式用３!$BE$5:$BE$13,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【参考】数式用３!$BB$5:$BC$48, 2, FALSE), "")</f>
        <v/>
      </c>
      <c r="AV304" s="835" t="str">
        <f>IF(AND(P304&lt;&gt;"処遇改善加算Ⅲ",P304&lt;&gt;"処遇改善加算Ⅳ", P304&lt;&gt;"", AU304&lt;&gt;"対象外"), 1,"")</f>
        <v/>
      </c>
      <c r="AW304" s="835" t="str">
        <f>IFERROR("_"&amp;VLOOKUP(K304, 【参考】数式用３!$AG$2:$AH$48, 2, FALSE), "")</f>
        <v/>
      </c>
      <c r="AX304" s="1138" t="str">
        <f>IF(AND(P304="処遇改善加算Ⅰ", AL304=""), "未入力","入力済")</f>
        <v>入力済</v>
      </c>
      <c r="AY304" s="1120" t="str">
        <f>G304</f>
        <v/>
      </c>
      <c r="AZ304"/>
      <c r="BA304"/>
      <c r="BB304"/>
      <c r="BC304"/>
      <c r="BD304"/>
      <c r="BE304"/>
      <c r="BF304"/>
      <c r="BG304"/>
    </row>
    <row r="305" spans="1:59" ht="14.4" customHeight="1">
      <c r="A305" s="1153"/>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21"/>
      <c r="AP305" s="1137"/>
      <c r="AQ305" s="972"/>
      <c r="AR305" s="835"/>
      <c r="AS305" s="835"/>
      <c r="AT305" s="835"/>
      <c r="AU305" s="835"/>
      <c r="AV305" s="835"/>
      <c r="AW305" s="835"/>
      <c r="AX305" s="1138"/>
      <c r="AY305" s="1121"/>
      <c r="AZ305"/>
      <c r="BA305"/>
      <c r="BB305"/>
      <c r="BC305"/>
      <c r="BD305"/>
      <c r="BE305"/>
      <c r="BF305"/>
      <c r="BG305"/>
    </row>
    <row r="306" spans="1:59" ht="14.4" customHeight="1">
      <c r="A306" s="1154"/>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51"/>
      <c r="AN306" s="443"/>
      <c r="AO306" s="1121"/>
      <c r="AP306" s="1137"/>
      <c r="AQ306" s="972"/>
      <c r="AR306" s="835"/>
      <c r="AS306" s="835"/>
      <c r="AT306" s="835"/>
      <c r="AU306" s="835"/>
      <c r="AV306" s="835"/>
      <c r="AW306" s="835"/>
      <c r="AX306" s="1138"/>
      <c r="AY306" s="1121"/>
      <c r="AZ306"/>
      <c r="BA306"/>
      <c r="BB306"/>
      <c r="BC306"/>
      <c r="BD306"/>
      <c r="BE306"/>
      <c r="BF306"/>
      <c r="BG306"/>
    </row>
    <row r="307" spans="1:59" ht="30" customHeight="1" thickBot="1">
      <c r="A307" s="1155"/>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22"/>
      <c r="AP307" s="1137"/>
      <c r="AQ307" s="973"/>
      <c r="AR307" s="835"/>
      <c r="AS307" s="835"/>
      <c r="AT307" s="835"/>
      <c r="AU307" s="835"/>
      <c r="AV307" s="835"/>
      <c r="AW307" s="835"/>
      <c r="AX307" s="1138"/>
      <c r="AY307" s="1122"/>
      <c r="AZ307"/>
      <c r="BA307"/>
      <c r="BB307"/>
      <c r="BC307"/>
      <c r="BD307"/>
      <c r="BE307"/>
      <c r="BF307"/>
      <c r="BG307"/>
    </row>
    <row r="308" spans="1:59" ht="30" customHeight="1">
      <c r="A308" s="1152">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IFERROR(VLOOKUP(K308,【参考】数式用３!$A$2:$AD$48,MATCH(N308,【参考】数式用３!$C$4:$AD$4,0)+2,0),"")</f>
        <v/>
      </c>
      <c r="P308" s="1139"/>
      <c r="Q308" s="1142" t="str">
        <f>IFERROR(VLOOKUP(K308,【参考】数式用３!$A$2:$AC$48,MATCH(P308,【参考】数式用３!$C$4:$AC$4,0)+2,0),"")</f>
        <v/>
      </c>
      <c r="R308" s="1145" t="s">
        <v>261</v>
      </c>
      <c r="S308" s="1148"/>
      <c r="T308" s="1065" t="s">
        <v>349</v>
      </c>
      <c r="U308" s="1148"/>
      <c r="V308" s="1065" t="s">
        <v>350</v>
      </c>
      <c r="W308" s="1148"/>
      <c r="X308" s="1065" t="s">
        <v>349</v>
      </c>
      <c r="Y308" s="1148"/>
      <c r="Z308" s="1065" t="s">
        <v>351</v>
      </c>
      <c r="AA308" s="1065" t="s">
        <v>169</v>
      </c>
      <c r="AB308" s="1065" t="str">
        <f>IF(S308&gt;=1,(W308*12+Y308)-(S308*12+U308)+1,"")</f>
        <v/>
      </c>
      <c r="AC308" s="1068" t="s">
        <v>352</v>
      </c>
      <c r="AD308" s="1059" t="str">
        <f>IFERROR(ROUNDDOWN(ROUND(L308*Q308,0)*M308,0)*AB308,"")</f>
        <v/>
      </c>
      <c r="AE308" s="1062" t="str">
        <f>IFERROR(ROUNDDOWN(ROUNDDOWN(ROUND(L308*VLOOKUP(K308,【参考】数式用３!$A$2:$AC$48,MATCH("処遇改善加算Ⅳ",【参考】数式用３!$C$4:$O$4,0)+2,0),0)*M308,0)*AB308*0.5,0), "")</f>
        <v/>
      </c>
      <c r="AF308" s="1125"/>
      <c r="AG308" s="1059" t="str">
        <f>IF(AND(AQ308&lt;&gt;"対象外", P308&lt;&gt;""),ROUNDDOWN(ROUND(L308*VLOOKUP(K308,【参考】数式用３!$A$2:$K$48,MATCH("ベア加算あり",【参考】数式用３!$C$4:$K$4,0)+2,0),0)*M308,0)*AB308,"")</f>
        <v/>
      </c>
      <c r="AH308" s="1128"/>
      <c r="AI308" s="1125"/>
      <c r="AJ308" s="1125"/>
      <c r="AK308" s="1131"/>
      <c r="AL308" s="1134"/>
      <c r="AM308" s="442" t="str">
        <f>IF(Q308="","",IF(Q308&lt;O308,"！加算の要件上は問題ありませんが、令和６年度末の加算率と比較して、令和７年度の加算率が低くなっています。",""))</f>
        <v/>
      </c>
      <c r="AN308" s="443"/>
      <c r="AO308" s="1120" t="str">
        <f>IF(K308&lt;&gt;"","Q列に色付け","")</f>
        <v/>
      </c>
      <c r="AP308" s="1137" t="str">
        <f>IF(AND(AE308&lt;&gt;0,AE308&lt;&gt;""),IF(AF308="○","入力済","未入力"),"")</f>
        <v/>
      </c>
      <c r="AQ308" s="971" t="str">
        <f>IFERROR((VLOOKUP(N308, 【参考】数式用３!$BE$5:$BE$13,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【参考】数式用３!$BB$5:$BC$48, 2, FALSE), "")</f>
        <v/>
      </c>
      <c r="AV308" s="835" t="str">
        <f>IF(AND(P308&lt;&gt;"処遇改善加算Ⅲ",P308&lt;&gt;"処遇改善加算Ⅳ", P308&lt;&gt;"", AU308&lt;&gt;"対象外"), 1,"")</f>
        <v/>
      </c>
      <c r="AW308" s="835" t="str">
        <f>IFERROR("_"&amp;VLOOKUP(K308, 【参考】数式用３!$AG$2:$AH$48, 2, FALSE), "")</f>
        <v/>
      </c>
      <c r="AX308" s="1138" t="str">
        <f>IF(AND(P308="処遇改善加算Ⅰ", AL308=""), "未入力","入力済")</f>
        <v>入力済</v>
      </c>
      <c r="AY308" s="1120" t="str">
        <f>G308</f>
        <v/>
      </c>
      <c r="AZ308"/>
      <c r="BA308"/>
      <c r="BB308"/>
      <c r="BC308"/>
      <c r="BD308"/>
      <c r="BE308"/>
      <c r="BF308"/>
      <c r="BG308"/>
    </row>
    <row r="309" spans="1:59" ht="14.4" customHeight="1">
      <c r="A309" s="1153"/>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21"/>
      <c r="AP309" s="1137"/>
      <c r="AQ309" s="972"/>
      <c r="AR309" s="835"/>
      <c r="AS309" s="835"/>
      <c r="AT309" s="835"/>
      <c r="AU309" s="835"/>
      <c r="AV309" s="835"/>
      <c r="AW309" s="835"/>
      <c r="AX309" s="1138"/>
      <c r="AY309" s="1121"/>
      <c r="AZ309"/>
      <c r="BA309"/>
      <c r="BB309"/>
      <c r="BC309"/>
      <c r="BD309"/>
      <c r="BE309"/>
      <c r="BF309"/>
      <c r="BG309"/>
    </row>
    <row r="310" spans="1:59" ht="14.4" customHeight="1">
      <c r="A310" s="1154"/>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51"/>
      <c r="AN310" s="443"/>
      <c r="AO310" s="1121"/>
      <c r="AP310" s="1137"/>
      <c r="AQ310" s="972"/>
      <c r="AR310" s="835"/>
      <c r="AS310" s="835"/>
      <c r="AT310" s="835"/>
      <c r="AU310" s="835"/>
      <c r="AV310" s="835"/>
      <c r="AW310" s="835"/>
      <c r="AX310" s="1138"/>
      <c r="AY310" s="1121"/>
      <c r="AZ310"/>
      <c r="BA310"/>
      <c r="BB310"/>
      <c r="BC310"/>
      <c r="BD310"/>
      <c r="BE310"/>
      <c r="BF310"/>
      <c r="BG310"/>
    </row>
    <row r="311" spans="1:59" ht="30" customHeight="1" thickBot="1">
      <c r="A311" s="1155"/>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22"/>
      <c r="AP311" s="1137"/>
      <c r="AQ311" s="973"/>
      <c r="AR311" s="835"/>
      <c r="AS311" s="835"/>
      <c r="AT311" s="835"/>
      <c r="AU311" s="835"/>
      <c r="AV311" s="835"/>
      <c r="AW311" s="835"/>
      <c r="AX311" s="1138"/>
      <c r="AY311" s="1122"/>
      <c r="AZ311"/>
      <c r="BA311"/>
      <c r="BB311"/>
      <c r="BC311"/>
      <c r="BD311"/>
      <c r="BE311"/>
      <c r="BF311"/>
      <c r="BG311"/>
    </row>
    <row r="312" spans="1:59" ht="30" customHeight="1">
      <c r="A312" s="1152">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IFERROR(VLOOKUP(K312,【参考】数式用３!$A$2:$AD$48,MATCH(N312,【参考】数式用３!$C$4:$AD$4,0)+2,0),"")</f>
        <v/>
      </c>
      <c r="P312" s="1139"/>
      <c r="Q312" s="1142" t="str">
        <f>IFERROR(VLOOKUP(K312,【参考】数式用３!$A$2:$AC$48,MATCH(P312,【参考】数式用３!$C$4:$AC$4,0)+2,0),"")</f>
        <v/>
      </c>
      <c r="R312" s="1145" t="s">
        <v>261</v>
      </c>
      <c r="S312" s="1148"/>
      <c r="T312" s="1065" t="s">
        <v>349</v>
      </c>
      <c r="U312" s="1148"/>
      <c r="V312" s="1065" t="s">
        <v>350</v>
      </c>
      <c r="W312" s="1148"/>
      <c r="X312" s="1065" t="s">
        <v>349</v>
      </c>
      <c r="Y312" s="1148"/>
      <c r="Z312" s="1065" t="s">
        <v>351</v>
      </c>
      <c r="AA312" s="1065" t="s">
        <v>169</v>
      </c>
      <c r="AB312" s="1065" t="str">
        <f>IF(S312&gt;=1,(W312*12+Y312)-(S312*12+U312)+1,"")</f>
        <v/>
      </c>
      <c r="AC312" s="1068" t="s">
        <v>352</v>
      </c>
      <c r="AD312" s="1059" t="str">
        <f>IFERROR(ROUNDDOWN(ROUND(L312*Q312,0)*M312,0)*AB312,"")</f>
        <v/>
      </c>
      <c r="AE312" s="1062" t="str">
        <f>IFERROR(ROUNDDOWN(ROUNDDOWN(ROUND(L312*VLOOKUP(K312,【参考】数式用３!$A$2:$AC$48,MATCH("処遇改善加算Ⅳ",【参考】数式用３!$C$4:$O$4,0)+2,0),0)*M312,0)*AB312*0.5,0), "")</f>
        <v/>
      </c>
      <c r="AF312" s="1125"/>
      <c r="AG312" s="1059" t="str">
        <f>IF(AND(AQ312&lt;&gt;"対象外", P312&lt;&gt;""),ROUNDDOWN(ROUND(L312*VLOOKUP(K312,【参考】数式用３!$A$2:$K$48,MATCH("ベア加算あり",【参考】数式用３!$C$4:$K$4,0)+2,0),0)*M312,0)*AB312,"")</f>
        <v/>
      </c>
      <c r="AH312" s="1128"/>
      <c r="AI312" s="1125"/>
      <c r="AJ312" s="1125"/>
      <c r="AK312" s="1131"/>
      <c r="AL312" s="1134"/>
      <c r="AM312" s="442" t="str">
        <f>IF(Q312="","",IF(Q312&lt;O312,"！加算の要件上は問題ありませんが、令和６年度末の加算率と比較して、令和７年度の加算率が低くなっています。",""))</f>
        <v/>
      </c>
      <c r="AN312" s="443"/>
      <c r="AO312" s="1121" t="str">
        <f>IF(K312&lt;&gt;"","Q列に色付け","")</f>
        <v/>
      </c>
      <c r="AP312" s="1137" t="str">
        <f>IF(AND(AE312&lt;&gt;0,AE312&lt;&gt;""),IF(AF312="○","入力済","未入力"),"")</f>
        <v/>
      </c>
      <c r="AQ312" s="971" t="str">
        <f>IFERROR((VLOOKUP(N312, 【参考】数式用３!$BE$5:$BE$13,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【参考】数式用３!$BB$5:$BC$48, 2, FALSE), "")</f>
        <v/>
      </c>
      <c r="AV312" s="835" t="str">
        <f>IF(AND(P312&lt;&gt;"処遇改善加算Ⅲ",P312&lt;&gt;"処遇改善加算Ⅳ", P312&lt;&gt;"", AU312&lt;&gt;"対象外"), 1,"")</f>
        <v/>
      </c>
      <c r="AW312" s="835" t="str">
        <f>IFERROR("_"&amp;VLOOKUP(K312, 【参考】数式用３!$AG$2:$AH$48, 2, FALSE), "")</f>
        <v/>
      </c>
      <c r="AX312" s="1138" t="str">
        <f>IF(AND(P312="処遇改善加算Ⅰ", AL312=""), "未入力","入力済")</f>
        <v>入力済</v>
      </c>
      <c r="AY312" s="1120" t="str">
        <f>G312</f>
        <v/>
      </c>
      <c r="AZ312"/>
      <c r="BA312"/>
      <c r="BB312"/>
      <c r="BC312"/>
      <c r="BD312"/>
      <c r="BE312"/>
      <c r="BF312"/>
      <c r="BG312"/>
    </row>
    <row r="313" spans="1:59" ht="14.4" customHeight="1">
      <c r="A313" s="1153"/>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21"/>
      <c r="AP313" s="1137"/>
      <c r="AQ313" s="972"/>
      <c r="AR313" s="835"/>
      <c r="AS313" s="835"/>
      <c r="AT313" s="835"/>
      <c r="AU313" s="835"/>
      <c r="AV313" s="835"/>
      <c r="AW313" s="835"/>
      <c r="AX313" s="1138"/>
      <c r="AY313" s="1121"/>
      <c r="AZ313"/>
      <c r="BA313"/>
      <c r="BB313"/>
      <c r="BC313"/>
      <c r="BD313"/>
      <c r="BE313"/>
      <c r="BF313"/>
      <c r="BG313"/>
    </row>
    <row r="314" spans="1:59" ht="14.4" customHeight="1">
      <c r="A314" s="1154"/>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51"/>
      <c r="AN314" s="443"/>
      <c r="AO314" s="1121"/>
      <c r="AP314" s="1137"/>
      <c r="AQ314" s="972"/>
      <c r="AR314" s="835"/>
      <c r="AS314" s="835"/>
      <c r="AT314" s="835"/>
      <c r="AU314" s="835"/>
      <c r="AV314" s="835"/>
      <c r="AW314" s="835"/>
      <c r="AX314" s="1138"/>
      <c r="AY314" s="1121"/>
      <c r="AZ314"/>
      <c r="BA314"/>
      <c r="BB314"/>
      <c r="BC314"/>
      <c r="BD314"/>
      <c r="BE314"/>
      <c r="BF314"/>
      <c r="BG314"/>
    </row>
    <row r="315" spans="1:59" ht="30" customHeight="1" thickBot="1">
      <c r="A315" s="1155"/>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22"/>
      <c r="AP315" s="1137"/>
      <c r="AQ315" s="973"/>
      <c r="AR315" s="835"/>
      <c r="AS315" s="835"/>
      <c r="AT315" s="835"/>
      <c r="AU315" s="835"/>
      <c r="AV315" s="835"/>
      <c r="AW315" s="835"/>
      <c r="AX315" s="1138"/>
      <c r="AY315" s="1122"/>
      <c r="AZ315"/>
      <c r="BA315"/>
      <c r="BB315"/>
      <c r="BC315"/>
      <c r="BD315"/>
      <c r="BE315"/>
      <c r="BF315"/>
      <c r="BG315"/>
    </row>
    <row r="316" spans="1:59" ht="30" customHeight="1">
      <c r="A316" s="1152">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IFERROR(VLOOKUP(K316,【参考】数式用３!$A$2:$AD$48,MATCH(N316,【参考】数式用３!$C$4:$AD$4,0)+2,0),"")</f>
        <v/>
      </c>
      <c r="P316" s="1139"/>
      <c r="Q316" s="1142" t="str">
        <f>IFERROR(VLOOKUP(K316,【参考】数式用３!$A$2:$AC$48,MATCH(P316,【参考】数式用３!$C$4:$AC$4,0)+2,0),"")</f>
        <v/>
      </c>
      <c r="R316" s="1145" t="s">
        <v>261</v>
      </c>
      <c r="S316" s="1148"/>
      <c r="T316" s="1065" t="s">
        <v>349</v>
      </c>
      <c r="U316" s="1148"/>
      <c r="V316" s="1065" t="s">
        <v>350</v>
      </c>
      <c r="W316" s="1148"/>
      <c r="X316" s="1065" t="s">
        <v>349</v>
      </c>
      <c r="Y316" s="1148"/>
      <c r="Z316" s="1065" t="s">
        <v>351</v>
      </c>
      <c r="AA316" s="1065" t="s">
        <v>169</v>
      </c>
      <c r="AB316" s="1065" t="str">
        <f>IF(S316&gt;=1,(W316*12+Y316)-(S316*12+U316)+1,"")</f>
        <v/>
      </c>
      <c r="AC316" s="1068" t="s">
        <v>352</v>
      </c>
      <c r="AD316" s="1059" t="str">
        <f>IFERROR(ROUNDDOWN(ROUND(L316*Q316,0)*M316,0)*AB316,"")</f>
        <v/>
      </c>
      <c r="AE316" s="1062" t="str">
        <f>IFERROR(ROUNDDOWN(ROUNDDOWN(ROUND(L316*VLOOKUP(K316,【参考】数式用３!$A$2:$AC$48,MATCH("処遇改善加算Ⅳ",【参考】数式用３!$C$4:$O$4,0)+2,0),0)*M316,0)*AB316*0.5,0), "")</f>
        <v/>
      </c>
      <c r="AF316" s="1125"/>
      <c r="AG316" s="1059" t="str">
        <f>IF(AND(AQ316&lt;&gt;"対象外", P316&lt;&gt;""),ROUNDDOWN(ROUND(L316*VLOOKUP(K316,【参考】数式用３!$A$2:$K$48,MATCH("ベア加算あり",【参考】数式用３!$C$4:$K$4,0)+2,0),0)*M316,0)*AB316,"")</f>
        <v/>
      </c>
      <c r="AH316" s="1128"/>
      <c r="AI316" s="1125"/>
      <c r="AJ316" s="1125"/>
      <c r="AK316" s="1131"/>
      <c r="AL316" s="1134"/>
      <c r="AM316" s="442" t="str">
        <f>IF(Q316="","",IF(Q316&lt;O316,"！加算の要件上は問題ありませんが、令和６年度末の加算率と比較して、令和７年度の加算率が低くなっています。",""))</f>
        <v/>
      </c>
      <c r="AN316" s="443"/>
      <c r="AO316" s="1120" t="str">
        <f>IF(K316&lt;&gt;"","Q列に色付け","")</f>
        <v/>
      </c>
      <c r="AP316" s="1137" t="str">
        <f>IF(AND(AE316&lt;&gt;0,AE316&lt;&gt;""),IF(AF316="○","入力済","未入力"),"")</f>
        <v/>
      </c>
      <c r="AQ316" s="971" t="str">
        <f>IFERROR((VLOOKUP(N316, 【参考】数式用３!$BE$5:$BE$13,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【参考】数式用３!$BB$5:$BC$48, 2, FALSE), "")</f>
        <v/>
      </c>
      <c r="AV316" s="835" t="str">
        <f>IF(AND(P316&lt;&gt;"処遇改善加算Ⅲ",P316&lt;&gt;"処遇改善加算Ⅳ", P316&lt;&gt;"", AU316&lt;&gt;"対象外"), 1,"")</f>
        <v/>
      </c>
      <c r="AW316" s="835" t="str">
        <f>IFERROR("_"&amp;VLOOKUP(K316, 【参考】数式用３!$AG$2:$AH$48, 2, FALSE), "")</f>
        <v/>
      </c>
      <c r="AX316" s="1138" t="str">
        <f>IF(AND(P316="処遇改善加算Ⅰ", AL316=""), "未入力","入力済")</f>
        <v>入力済</v>
      </c>
      <c r="AY316" s="1120" t="str">
        <f>G316</f>
        <v/>
      </c>
      <c r="AZ316"/>
      <c r="BA316"/>
      <c r="BB316"/>
      <c r="BC316"/>
      <c r="BD316"/>
      <c r="BE316"/>
      <c r="BF316"/>
      <c r="BG316"/>
    </row>
    <row r="317" spans="1:59" ht="14.4" customHeight="1">
      <c r="A317" s="1153"/>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21"/>
      <c r="AP317" s="1137"/>
      <c r="AQ317" s="972"/>
      <c r="AR317" s="835"/>
      <c r="AS317" s="835"/>
      <c r="AT317" s="835"/>
      <c r="AU317" s="835"/>
      <c r="AV317" s="835"/>
      <c r="AW317" s="835"/>
      <c r="AX317" s="1138"/>
      <c r="AY317" s="1121"/>
      <c r="AZ317"/>
      <c r="BA317"/>
      <c r="BB317"/>
      <c r="BC317"/>
      <c r="BD317"/>
      <c r="BE317"/>
      <c r="BF317"/>
      <c r="BG317"/>
    </row>
    <row r="318" spans="1:59" ht="14.4" customHeight="1">
      <c r="A318" s="1154"/>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51"/>
      <c r="AN318" s="443"/>
      <c r="AO318" s="1121"/>
      <c r="AP318" s="1137"/>
      <c r="AQ318" s="972"/>
      <c r="AR318" s="835"/>
      <c r="AS318" s="835"/>
      <c r="AT318" s="835"/>
      <c r="AU318" s="835"/>
      <c r="AV318" s="835"/>
      <c r="AW318" s="835"/>
      <c r="AX318" s="1138"/>
      <c r="AY318" s="1121"/>
      <c r="AZ318"/>
      <c r="BA318"/>
      <c r="BB318"/>
      <c r="BC318"/>
      <c r="BD318"/>
      <c r="BE318"/>
      <c r="BF318"/>
      <c r="BG318"/>
    </row>
    <row r="319" spans="1:59" ht="30" customHeight="1" thickBot="1">
      <c r="A319" s="1155"/>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22"/>
      <c r="AP319" s="1137"/>
      <c r="AQ319" s="973"/>
      <c r="AR319" s="835"/>
      <c r="AS319" s="835"/>
      <c r="AT319" s="835"/>
      <c r="AU319" s="835"/>
      <c r="AV319" s="835"/>
      <c r="AW319" s="835"/>
      <c r="AX319" s="1138"/>
      <c r="AY319" s="1122"/>
      <c r="AZ319"/>
      <c r="BA319"/>
      <c r="BB319"/>
      <c r="BC319"/>
      <c r="BD319"/>
      <c r="BE319"/>
      <c r="BF319"/>
      <c r="BG319"/>
    </row>
    <row r="320" spans="1:59" ht="30" customHeight="1">
      <c r="A320" s="1152">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IFERROR(VLOOKUP(K320,【参考】数式用３!$A$2:$AD$48,MATCH(N320,【参考】数式用３!$C$4:$AD$4,0)+2,0),"")</f>
        <v/>
      </c>
      <c r="P320" s="1139"/>
      <c r="Q320" s="1142" t="str">
        <f>IFERROR(VLOOKUP(K320,【参考】数式用３!$A$2:$AC$48,MATCH(P320,【参考】数式用３!$C$4:$AC$4,0)+2,0),"")</f>
        <v/>
      </c>
      <c r="R320" s="1145" t="s">
        <v>261</v>
      </c>
      <c r="S320" s="1148"/>
      <c r="T320" s="1065" t="s">
        <v>349</v>
      </c>
      <c r="U320" s="1148"/>
      <c r="V320" s="1065" t="s">
        <v>350</v>
      </c>
      <c r="W320" s="1148"/>
      <c r="X320" s="1065" t="s">
        <v>349</v>
      </c>
      <c r="Y320" s="1148"/>
      <c r="Z320" s="1065" t="s">
        <v>351</v>
      </c>
      <c r="AA320" s="1065" t="s">
        <v>169</v>
      </c>
      <c r="AB320" s="1065" t="str">
        <f>IF(S320&gt;=1,(W320*12+Y320)-(S320*12+U320)+1,"")</f>
        <v/>
      </c>
      <c r="AC320" s="1068" t="s">
        <v>352</v>
      </c>
      <c r="AD320" s="1059" t="str">
        <f>IFERROR(ROUNDDOWN(ROUND(L320*Q320,0)*M320,0)*AB320,"")</f>
        <v/>
      </c>
      <c r="AE320" s="1062" t="str">
        <f>IFERROR(ROUNDDOWN(ROUNDDOWN(ROUND(L320*VLOOKUP(K320,【参考】数式用３!$A$2:$AC$48,MATCH("処遇改善加算Ⅳ",【参考】数式用３!$C$4:$O$4,0)+2,0),0)*M320,0)*AB320*0.5,0), "")</f>
        <v/>
      </c>
      <c r="AF320" s="1125"/>
      <c r="AG320" s="1059" t="str">
        <f>IF(AND(AQ320&lt;&gt;"対象外", P320&lt;&gt;""),ROUNDDOWN(ROUND(L320*VLOOKUP(K320,【参考】数式用３!$A$2:$K$48,MATCH("ベア加算あり",【参考】数式用３!$C$4:$K$4,0)+2,0),0)*M320,0)*AB320,"")</f>
        <v/>
      </c>
      <c r="AH320" s="1128"/>
      <c r="AI320" s="1125"/>
      <c r="AJ320" s="1125"/>
      <c r="AK320" s="1131"/>
      <c r="AL320" s="1134"/>
      <c r="AM320" s="442" t="str">
        <f>IF(Q320="","",IF(Q320&lt;O320,"！加算の要件上は問題ありませんが、令和６年度末の加算率と比較して、令和７年度の加算率が低くなっています。",""))</f>
        <v/>
      </c>
      <c r="AN320" s="443"/>
      <c r="AO320" s="1121" t="str">
        <f>IF(K320&lt;&gt;"","Q列に色付け","")</f>
        <v/>
      </c>
      <c r="AP320" s="1137" t="str">
        <f>IF(AND(AE320&lt;&gt;0,AE320&lt;&gt;""),IF(AF320="○","入力済","未入力"),"")</f>
        <v/>
      </c>
      <c r="AQ320" s="971" t="str">
        <f>IFERROR((VLOOKUP(N320, 【参考】数式用３!$BE$5:$BE$13,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【参考】数式用３!$BB$5:$BC$48, 2, FALSE), "")</f>
        <v/>
      </c>
      <c r="AV320" s="835" t="str">
        <f>IF(AND(P320&lt;&gt;"処遇改善加算Ⅲ",P320&lt;&gt;"処遇改善加算Ⅳ", P320&lt;&gt;"", AU320&lt;&gt;"対象外"), 1,"")</f>
        <v/>
      </c>
      <c r="AW320" s="835" t="str">
        <f>IFERROR("_"&amp;VLOOKUP(K320, 【参考】数式用３!$AG$2:$AH$48, 2, FALSE), "")</f>
        <v/>
      </c>
      <c r="AX320" s="1138" t="str">
        <f>IF(AND(P320="処遇改善加算Ⅰ", AL320=""), "未入力","入力済")</f>
        <v>入力済</v>
      </c>
      <c r="AY320" s="1120" t="str">
        <f>G320</f>
        <v/>
      </c>
      <c r="AZ320"/>
      <c r="BA320"/>
      <c r="BB320"/>
      <c r="BC320"/>
      <c r="BD320"/>
      <c r="BE320"/>
      <c r="BF320"/>
      <c r="BG320"/>
    </row>
    <row r="321" spans="1:59" ht="14.4" customHeight="1">
      <c r="A321" s="1153"/>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21"/>
      <c r="AP321" s="1137"/>
      <c r="AQ321" s="972"/>
      <c r="AR321" s="835"/>
      <c r="AS321" s="835"/>
      <c r="AT321" s="835"/>
      <c r="AU321" s="835"/>
      <c r="AV321" s="835"/>
      <c r="AW321" s="835"/>
      <c r="AX321" s="1138"/>
      <c r="AY321" s="1121"/>
      <c r="AZ321"/>
      <c r="BA321"/>
      <c r="BB321"/>
      <c r="BC321"/>
      <c r="BD321"/>
      <c r="BE321"/>
      <c r="BF321"/>
      <c r="BG321"/>
    </row>
    <row r="322" spans="1:59" ht="14.4" customHeight="1">
      <c r="A322" s="1154"/>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51"/>
      <c r="AN322" s="443"/>
      <c r="AO322" s="1121"/>
      <c r="AP322" s="1137"/>
      <c r="AQ322" s="972"/>
      <c r="AR322" s="835"/>
      <c r="AS322" s="835"/>
      <c r="AT322" s="835"/>
      <c r="AU322" s="835"/>
      <c r="AV322" s="835"/>
      <c r="AW322" s="835"/>
      <c r="AX322" s="1138"/>
      <c r="AY322" s="1121"/>
      <c r="AZ322"/>
      <c r="BA322"/>
      <c r="BB322"/>
      <c r="BC322"/>
      <c r="BD322"/>
      <c r="BE322"/>
      <c r="BF322"/>
      <c r="BG322"/>
    </row>
    <row r="323" spans="1:59" ht="30" customHeight="1" thickBot="1">
      <c r="A323" s="1155"/>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22"/>
      <c r="AP323" s="1137"/>
      <c r="AQ323" s="973"/>
      <c r="AR323" s="835"/>
      <c r="AS323" s="835"/>
      <c r="AT323" s="835"/>
      <c r="AU323" s="835"/>
      <c r="AV323" s="835"/>
      <c r="AW323" s="835"/>
      <c r="AX323" s="1138"/>
      <c r="AY323" s="1122"/>
      <c r="AZ323"/>
      <c r="BA323"/>
      <c r="BB323"/>
      <c r="BC323"/>
      <c r="BD323"/>
      <c r="BE323"/>
      <c r="BF323"/>
      <c r="BG323"/>
    </row>
    <row r="324" spans="1:59" ht="30" customHeight="1">
      <c r="A324" s="1152">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IFERROR(VLOOKUP(K324,【参考】数式用３!$A$2:$AD$48,MATCH(N324,【参考】数式用３!$C$4:$AD$4,0)+2,0),"")</f>
        <v/>
      </c>
      <c r="P324" s="1139"/>
      <c r="Q324" s="1142" t="str">
        <f>IFERROR(VLOOKUP(K324,【参考】数式用３!$A$2:$AC$48,MATCH(P324,【参考】数式用３!$C$4:$AC$4,0)+2,0),"")</f>
        <v/>
      </c>
      <c r="R324" s="1145" t="s">
        <v>261</v>
      </c>
      <c r="S324" s="1148"/>
      <c r="T324" s="1065" t="s">
        <v>349</v>
      </c>
      <c r="U324" s="1148"/>
      <c r="V324" s="1065" t="s">
        <v>350</v>
      </c>
      <c r="W324" s="1148"/>
      <c r="X324" s="1065" t="s">
        <v>349</v>
      </c>
      <c r="Y324" s="1148"/>
      <c r="Z324" s="1065" t="s">
        <v>351</v>
      </c>
      <c r="AA324" s="1065" t="s">
        <v>169</v>
      </c>
      <c r="AB324" s="1065" t="str">
        <f>IF(S324&gt;=1,(W324*12+Y324)-(S324*12+U324)+1,"")</f>
        <v/>
      </c>
      <c r="AC324" s="1068" t="s">
        <v>352</v>
      </c>
      <c r="AD324" s="1059" t="str">
        <f>IFERROR(ROUNDDOWN(ROUND(L324*Q324,0)*M324,0)*AB324,"")</f>
        <v/>
      </c>
      <c r="AE324" s="1062" t="str">
        <f>IFERROR(ROUNDDOWN(ROUNDDOWN(ROUND(L324*VLOOKUP(K324,【参考】数式用３!$A$2:$AC$48,MATCH("処遇改善加算Ⅳ",【参考】数式用３!$C$4:$O$4,0)+2,0),0)*M324,0)*AB324*0.5,0), "")</f>
        <v/>
      </c>
      <c r="AF324" s="1125"/>
      <c r="AG324" s="1059" t="str">
        <f>IF(AND(AQ324&lt;&gt;"対象外", P324&lt;&gt;""),ROUNDDOWN(ROUND(L324*VLOOKUP(K324,【参考】数式用３!$A$2:$K$48,MATCH("ベア加算あり",【参考】数式用３!$C$4:$K$4,0)+2,0),0)*M324,0)*AB324,"")</f>
        <v/>
      </c>
      <c r="AH324" s="1128"/>
      <c r="AI324" s="1125"/>
      <c r="AJ324" s="1125"/>
      <c r="AK324" s="1131"/>
      <c r="AL324" s="1134"/>
      <c r="AM324" s="442" t="str">
        <f>IF(Q324="","",IF(Q324&lt;O324,"！加算の要件上は問題ありませんが、令和６年度末の加算率と比較して、令和７年度の加算率が低くなっています。",""))</f>
        <v/>
      </c>
      <c r="AN324" s="443"/>
      <c r="AO324" s="1120" t="str">
        <f>IF(K324&lt;&gt;"","Q列に色付け","")</f>
        <v/>
      </c>
      <c r="AP324" s="1137" t="str">
        <f>IF(AND(AE324&lt;&gt;0,AE324&lt;&gt;""),IF(AF324="○","入力済","未入力"),"")</f>
        <v/>
      </c>
      <c r="AQ324" s="971" t="str">
        <f>IFERROR((VLOOKUP(N324, 【参考】数式用３!$BE$5:$BE$13,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【参考】数式用３!$BB$5:$BC$48, 2, FALSE), "")</f>
        <v/>
      </c>
      <c r="AV324" s="835" t="str">
        <f>IF(AND(P324&lt;&gt;"処遇改善加算Ⅲ",P324&lt;&gt;"処遇改善加算Ⅳ", P324&lt;&gt;"", AU324&lt;&gt;"対象外"), 1,"")</f>
        <v/>
      </c>
      <c r="AW324" s="835" t="str">
        <f>IFERROR("_"&amp;VLOOKUP(K324, 【参考】数式用３!$AG$2:$AH$48, 2, FALSE), "")</f>
        <v/>
      </c>
      <c r="AX324" s="1138" t="str">
        <f>IF(AND(P324="処遇改善加算Ⅰ", AL324=""), "未入力","入力済")</f>
        <v>入力済</v>
      </c>
      <c r="AY324" s="1120" t="str">
        <f>G324</f>
        <v/>
      </c>
      <c r="AZ324"/>
      <c r="BA324"/>
      <c r="BB324"/>
      <c r="BC324"/>
      <c r="BD324"/>
      <c r="BE324"/>
      <c r="BF324"/>
      <c r="BG324"/>
    </row>
    <row r="325" spans="1:59" ht="14.4" customHeight="1">
      <c r="A325" s="1153"/>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21"/>
      <c r="AP325" s="1137"/>
      <c r="AQ325" s="972"/>
      <c r="AR325" s="835"/>
      <c r="AS325" s="835"/>
      <c r="AT325" s="835"/>
      <c r="AU325" s="835"/>
      <c r="AV325" s="835"/>
      <c r="AW325" s="835"/>
      <c r="AX325" s="1138"/>
      <c r="AY325" s="1121"/>
      <c r="AZ325"/>
      <c r="BA325"/>
      <c r="BB325"/>
      <c r="BC325"/>
      <c r="BD325"/>
      <c r="BE325"/>
      <c r="BF325"/>
      <c r="BG325"/>
    </row>
    <row r="326" spans="1:59" ht="14.4" customHeight="1">
      <c r="A326" s="1154"/>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51"/>
      <c r="AN326" s="443"/>
      <c r="AO326" s="1121"/>
      <c r="AP326" s="1137"/>
      <c r="AQ326" s="972"/>
      <c r="AR326" s="835"/>
      <c r="AS326" s="835"/>
      <c r="AT326" s="835"/>
      <c r="AU326" s="835"/>
      <c r="AV326" s="835"/>
      <c r="AW326" s="835"/>
      <c r="AX326" s="1138"/>
      <c r="AY326" s="1121"/>
      <c r="AZ326"/>
      <c r="BA326"/>
      <c r="BB326"/>
      <c r="BC326"/>
      <c r="BD326"/>
      <c r="BE326"/>
      <c r="BF326"/>
      <c r="BG326"/>
    </row>
    <row r="327" spans="1:59" ht="30" customHeight="1" thickBot="1">
      <c r="A327" s="1155"/>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22"/>
      <c r="AP327" s="1137"/>
      <c r="AQ327" s="973"/>
      <c r="AR327" s="835"/>
      <c r="AS327" s="835"/>
      <c r="AT327" s="835"/>
      <c r="AU327" s="835"/>
      <c r="AV327" s="835"/>
      <c r="AW327" s="835"/>
      <c r="AX327" s="1138"/>
      <c r="AY327" s="1122"/>
      <c r="AZ327"/>
      <c r="BA327"/>
      <c r="BB327"/>
      <c r="BC327"/>
      <c r="BD327"/>
      <c r="BE327"/>
      <c r="BF327"/>
      <c r="BG327"/>
    </row>
    <row r="328" spans="1:59" ht="30" customHeight="1">
      <c r="A328" s="1152">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IFERROR(VLOOKUP(K328,【参考】数式用３!$A$2:$AD$48,MATCH(N328,【参考】数式用３!$C$4:$AD$4,0)+2,0),"")</f>
        <v/>
      </c>
      <c r="P328" s="1139"/>
      <c r="Q328" s="1142" t="str">
        <f>IFERROR(VLOOKUP(K328,【参考】数式用３!$A$2:$AC$48,MATCH(P328,【参考】数式用３!$C$4:$AC$4,0)+2,0),"")</f>
        <v/>
      </c>
      <c r="R328" s="1145" t="s">
        <v>261</v>
      </c>
      <c r="S328" s="1148"/>
      <c r="T328" s="1065" t="s">
        <v>349</v>
      </c>
      <c r="U328" s="1148"/>
      <c r="V328" s="1065" t="s">
        <v>350</v>
      </c>
      <c r="W328" s="1148"/>
      <c r="X328" s="1065" t="s">
        <v>349</v>
      </c>
      <c r="Y328" s="1148"/>
      <c r="Z328" s="1065" t="s">
        <v>351</v>
      </c>
      <c r="AA328" s="1065" t="s">
        <v>169</v>
      </c>
      <c r="AB328" s="1065" t="str">
        <f>IF(S328&gt;=1,(W328*12+Y328)-(S328*12+U328)+1,"")</f>
        <v/>
      </c>
      <c r="AC328" s="1068" t="s">
        <v>352</v>
      </c>
      <c r="AD328" s="1059" t="str">
        <f>IFERROR(ROUNDDOWN(ROUND(L328*Q328,0)*M328,0)*AB328,"")</f>
        <v/>
      </c>
      <c r="AE328" s="1062" t="str">
        <f>IFERROR(ROUNDDOWN(ROUNDDOWN(ROUND(L328*VLOOKUP(K328,【参考】数式用３!$A$2:$AC$48,MATCH("処遇改善加算Ⅳ",【参考】数式用３!$C$4:$O$4,0)+2,0),0)*M328,0)*AB328*0.5,0), "")</f>
        <v/>
      </c>
      <c r="AF328" s="1125"/>
      <c r="AG328" s="1059" t="str">
        <f>IF(AND(AQ328&lt;&gt;"対象外", P328&lt;&gt;""),ROUNDDOWN(ROUND(L328*VLOOKUP(K328,【参考】数式用３!$A$2:$K$48,MATCH("ベア加算あり",【参考】数式用３!$C$4:$K$4,0)+2,0),0)*M328,0)*AB328,"")</f>
        <v/>
      </c>
      <c r="AH328" s="1128"/>
      <c r="AI328" s="1125"/>
      <c r="AJ328" s="1125"/>
      <c r="AK328" s="1131"/>
      <c r="AL328" s="1134"/>
      <c r="AM328" s="442" t="str">
        <f>IF(Q328="","",IF(Q328&lt;O328,"！加算の要件上は問題ありませんが、令和６年度末の加算率と比較して、令和７年度の加算率が低くなっています。",""))</f>
        <v/>
      </c>
      <c r="AN328" s="443"/>
      <c r="AO328" s="1121" t="str">
        <f>IF(K328&lt;&gt;"","Q列に色付け","")</f>
        <v/>
      </c>
      <c r="AP328" s="1137" t="str">
        <f>IF(AND(AE328&lt;&gt;0,AE328&lt;&gt;""),IF(AF328="○","入力済","未入力"),"")</f>
        <v/>
      </c>
      <c r="AQ328" s="971" t="str">
        <f>IFERROR((VLOOKUP(N328, 【参考】数式用３!$BE$5:$BE$13,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【参考】数式用３!$BB$5:$BC$48, 2, FALSE), "")</f>
        <v/>
      </c>
      <c r="AV328" s="835" t="str">
        <f>IF(AND(P328&lt;&gt;"処遇改善加算Ⅲ",P328&lt;&gt;"処遇改善加算Ⅳ", P328&lt;&gt;"", AU328&lt;&gt;"対象外"), 1,"")</f>
        <v/>
      </c>
      <c r="AW328" s="835" t="str">
        <f>IFERROR("_"&amp;VLOOKUP(K328, 【参考】数式用３!$AG$2:$AH$48, 2, FALSE), "")</f>
        <v/>
      </c>
      <c r="AX328" s="1138" t="str">
        <f>IF(AND(P328="処遇改善加算Ⅰ", AL328=""), "未入力","入力済")</f>
        <v>入力済</v>
      </c>
      <c r="AY328" s="1120" t="str">
        <f>G328</f>
        <v/>
      </c>
      <c r="AZ328"/>
      <c r="BA328"/>
      <c r="BB328"/>
      <c r="BC328"/>
      <c r="BD328"/>
      <c r="BE328"/>
      <c r="BF328"/>
      <c r="BG328"/>
    </row>
    <row r="329" spans="1:59" ht="14.4" customHeight="1">
      <c r="A329" s="1153"/>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21"/>
      <c r="AP329" s="1137"/>
      <c r="AQ329" s="972"/>
      <c r="AR329" s="835"/>
      <c r="AS329" s="835"/>
      <c r="AT329" s="835"/>
      <c r="AU329" s="835"/>
      <c r="AV329" s="835"/>
      <c r="AW329" s="835"/>
      <c r="AX329" s="1138"/>
      <c r="AY329" s="1121"/>
      <c r="AZ329"/>
      <c r="BA329"/>
      <c r="BB329"/>
      <c r="BC329"/>
      <c r="BD329"/>
      <c r="BE329"/>
      <c r="BF329"/>
      <c r="BG329"/>
    </row>
    <row r="330" spans="1:59" ht="14.4" customHeight="1">
      <c r="A330" s="1154"/>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51"/>
      <c r="AN330" s="443"/>
      <c r="AO330" s="1121"/>
      <c r="AP330" s="1137"/>
      <c r="AQ330" s="972"/>
      <c r="AR330" s="835"/>
      <c r="AS330" s="835"/>
      <c r="AT330" s="835"/>
      <c r="AU330" s="835"/>
      <c r="AV330" s="835"/>
      <c r="AW330" s="835"/>
      <c r="AX330" s="1138"/>
      <c r="AY330" s="1121"/>
      <c r="AZ330"/>
      <c r="BA330"/>
      <c r="BB330"/>
      <c r="BC330"/>
      <c r="BD330"/>
      <c r="BE330"/>
      <c r="BF330"/>
      <c r="BG330"/>
    </row>
    <row r="331" spans="1:59" ht="30" customHeight="1" thickBot="1">
      <c r="A331" s="1155"/>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21"/>
      <c r="AP331" s="1137"/>
      <c r="AQ331" s="973"/>
      <c r="AR331" s="835"/>
      <c r="AS331" s="835"/>
      <c r="AT331" s="835"/>
      <c r="AU331" s="835"/>
      <c r="AV331" s="835"/>
      <c r="AW331" s="835"/>
      <c r="AX331" s="1138"/>
      <c r="AY331" s="1122"/>
      <c r="AZ331"/>
      <c r="BA331"/>
      <c r="BB331"/>
      <c r="BC331"/>
      <c r="BD331"/>
      <c r="BE331"/>
      <c r="BF331"/>
      <c r="BG331"/>
    </row>
    <row r="332" spans="1:59" ht="30" customHeight="1">
      <c r="A332" s="1152">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IFERROR(VLOOKUP(K332,【参考】数式用３!$A$2:$AD$48,MATCH(N332,【参考】数式用３!$C$4:$AD$4,0)+2,0),"")</f>
        <v/>
      </c>
      <c r="P332" s="1139"/>
      <c r="Q332" s="1142" t="str">
        <f>IFERROR(VLOOKUP(K332,【参考】数式用３!$A$2:$AC$48,MATCH(P332,【参考】数式用３!$C$4:$AC$4,0)+2,0),"")</f>
        <v/>
      </c>
      <c r="R332" s="1145" t="s">
        <v>261</v>
      </c>
      <c r="S332" s="1148"/>
      <c r="T332" s="1065" t="s">
        <v>349</v>
      </c>
      <c r="U332" s="1148"/>
      <c r="V332" s="1065" t="s">
        <v>350</v>
      </c>
      <c r="W332" s="1148"/>
      <c r="X332" s="1065" t="s">
        <v>349</v>
      </c>
      <c r="Y332" s="1148"/>
      <c r="Z332" s="1065" t="s">
        <v>351</v>
      </c>
      <c r="AA332" s="1065" t="s">
        <v>169</v>
      </c>
      <c r="AB332" s="1065" t="str">
        <f>IF(S332&gt;=1,(W332*12+Y332)-(S332*12+U332)+1,"")</f>
        <v/>
      </c>
      <c r="AC332" s="1068" t="s">
        <v>352</v>
      </c>
      <c r="AD332" s="1059" t="str">
        <f>IFERROR(ROUNDDOWN(ROUND(L332*Q332,0)*M332,0)*AB332,"")</f>
        <v/>
      </c>
      <c r="AE332" s="1062" t="str">
        <f>IFERROR(ROUNDDOWN(ROUNDDOWN(ROUND(L332*VLOOKUP(K332,【参考】数式用３!$A$2:$AC$48,MATCH("処遇改善加算Ⅳ",【参考】数式用３!$C$4:$O$4,0)+2,0),0)*M332,0)*AB332*0.5,0), "")</f>
        <v/>
      </c>
      <c r="AF332" s="1125"/>
      <c r="AG332" s="1059" t="str">
        <f>IF(AND(AQ332&lt;&gt;"対象外", P332&lt;&gt;""),ROUNDDOWN(ROUND(L332*VLOOKUP(K332,【参考】数式用３!$A$2:$K$48,MATCH("ベア加算あり",【参考】数式用３!$C$4:$K$4,0)+2,0),0)*M332,0)*AB332,"")</f>
        <v/>
      </c>
      <c r="AH332" s="1128"/>
      <c r="AI332" s="1125"/>
      <c r="AJ332" s="1125"/>
      <c r="AK332" s="1131"/>
      <c r="AL332" s="1134"/>
      <c r="AM332" s="442" t="str">
        <f>IF(Q332="","",IF(Q332&lt;O332,"！加算の要件上は問題ありませんが、令和６年度末の加算率と比較して、令和７年度の加算率が低くなっています。",""))</f>
        <v/>
      </c>
      <c r="AN332" s="443"/>
      <c r="AO332" s="1120" t="str">
        <f>IF(K332&lt;&gt;"","Q列に色付け","")</f>
        <v/>
      </c>
      <c r="AP332" s="1137" t="str">
        <f>IF(AND(AE332&lt;&gt;0,AE332&lt;&gt;""),IF(AF332="○","入力済","未入力"),"")</f>
        <v/>
      </c>
      <c r="AQ332" s="971" t="str">
        <f>IFERROR((VLOOKUP(N332, 【参考】数式用３!$BE$5:$BE$13,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【参考】数式用３!$BB$5:$BC$48, 2, FALSE), "")</f>
        <v/>
      </c>
      <c r="AV332" s="835" t="str">
        <f>IF(AND(P332&lt;&gt;"処遇改善加算Ⅲ",P332&lt;&gt;"処遇改善加算Ⅳ", P332&lt;&gt;"", AU332&lt;&gt;"対象外"), 1,"")</f>
        <v/>
      </c>
      <c r="AW332" s="835" t="str">
        <f>IFERROR("_"&amp;VLOOKUP(K332, 【参考】数式用３!$AG$2:$AH$48, 2, FALSE), "")</f>
        <v/>
      </c>
      <c r="AX332" s="1138" t="str">
        <f>IF(AND(P332="処遇改善加算Ⅰ", AL332=""), "未入力","入力済")</f>
        <v>入力済</v>
      </c>
      <c r="AY332" s="1120" t="str">
        <f>G332</f>
        <v/>
      </c>
      <c r="AZ332"/>
      <c r="BA332"/>
      <c r="BB332"/>
      <c r="BC332"/>
      <c r="BD332"/>
      <c r="BE332"/>
      <c r="BF332"/>
      <c r="BG332"/>
    </row>
    <row r="333" spans="1:59" ht="14.4" customHeight="1">
      <c r="A333" s="1153"/>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21"/>
      <c r="AP333" s="1137"/>
      <c r="AQ333" s="972"/>
      <c r="AR333" s="835"/>
      <c r="AS333" s="835"/>
      <c r="AT333" s="835"/>
      <c r="AU333" s="835"/>
      <c r="AV333" s="835"/>
      <c r="AW333" s="835"/>
      <c r="AX333" s="1138"/>
      <c r="AY333" s="1121"/>
      <c r="AZ333"/>
      <c r="BA333"/>
      <c r="BB333"/>
      <c r="BC333"/>
      <c r="BD333"/>
      <c r="BE333"/>
      <c r="BF333"/>
      <c r="BG333"/>
    </row>
    <row r="334" spans="1:59" ht="14.4" customHeight="1">
      <c r="A334" s="1154"/>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51"/>
      <c r="AN334" s="443"/>
      <c r="AO334" s="1121"/>
      <c r="AP334" s="1137"/>
      <c r="AQ334" s="972"/>
      <c r="AR334" s="835"/>
      <c r="AS334" s="835"/>
      <c r="AT334" s="835"/>
      <c r="AU334" s="835"/>
      <c r="AV334" s="835"/>
      <c r="AW334" s="835"/>
      <c r="AX334" s="1138"/>
      <c r="AY334" s="1121"/>
      <c r="AZ334"/>
      <c r="BA334"/>
      <c r="BB334"/>
      <c r="BC334"/>
      <c r="BD334"/>
      <c r="BE334"/>
      <c r="BF334"/>
      <c r="BG334"/>
    </row>
    <row r="335" spans="1:59" ht="30" customHeight="1" thickBot="1">
      <c r="A335" s="1155"/>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22"/>
      <c r="AP335" s="1137"/>
      <c r="AQ335" s="973"/>
      <c r="AR335" s="835"/>
      <c r="AS335" s="835"/>
      <c r="AT335" s="835"/>
      <c r="AU335" s="835"/>
      <c r="AV335" s="835"/>
      <c r="AW335" s="835"/>
      <c r="AX335" s="1138"/>
      <c r="AY335" s="1122"/>
      <c r="AZ335"/>
      <c r="BA335"/>
      <c r="BB335"/>
      <c r="BC335"/>
      <c r="BD335"/>
      <c r="BE335"/>
      <c r="BF335"/>
      <c r="BG335"/>
    </row>
    <row r="336" spans="1:59" ht="30" customHeight="1">
      <c r="A336" s="1152">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IFERROR(VLOOKUP(K336,【参考】数式用３!$A$2:$AD$48,MATCH(N336,【参考】数式用３!$C$4:$AD$4,0)+2,0),"")</f>
        <v/>
      </c>
      <c r="P336" s="1139"/>
      <c r="Q336" s="1142" t="str">
        <f>IFERROR(VLOOKUP(K336,【参考】数式用３!$A$2:$AC$48,MATCH(P336,【参考】数式用３!$C$4:$AC$4,0)+2,0),"")</f>
        <v/>
      </c>
      <c r="R336" s="1145" t="s">
        <v>261</v>
      </c>
      <c r="S336" s="1148"/>
      <c r="T336" s="1065" t="s">
        <v>349</v>
      </c>
      <c r="U336" s="1148"/>
      <c r="V336" s="1065" t="s">
        <v>350</v>
      </c>
      <c r="W336" s="1148"/>
      <c r="X336" s="1065" t="s">
        <v>349</v>
      </c>
      <c r="Y336" s="1148"/>
      <c r="Z336" s="1065" t="s">
        <v>351</v>
      </c>
      <c r="AA336" s="1065" t="s">
        <v>169</v>
      </c>
      <c r="AB336" s="1065" t="str">
        <f>IF(S336&gt;=1,(W336*12+Y336)-(S336*12+U336)+1,"")</f>
        <v/>
      </c>
      <c r="AC336" s="1068" t="s">
        <v>352</v>
      </c>
      <c r="AD336" s="1059" t="str">
        <f>IFERROR(ROUNDDOWN(ROUND(L336*Q336,0)*M336,0)*AB336,"")</f>
        <v/>
      </c>
      <c r="AE336" s="1062" t="str">
        <f>IFERROR(ROUNDDOWN(ROUNDDOWN(ROUND(L336*VLOOKUP(K336,【参考】数式用３!$A$2:$AC$48,MATCH("処遇改善加算Ⅳ",【参考】数式用３!$C$4:$O$4,0)+2,0),0)*M336,0)*AB336*0.5,0), "")</f>
        <v/>
      </c>
      <c r="AF336" s="1125"/>
      <c r="AG336" s="1059" t="str">
        <f>IF(AND(AQ336&lt;&gt;"対象外", P336&lt;&gt;""),ROUNDDOWN(ROUND(L336*VLOOKUP(K336,【参考】数式用３!$A$2:$K$48,MATCH("ベア加算あり",【参考】数式用３!$C$4:$K$4,0)+2,0),0)*M336,0)*AB336,"")</f>
        <v/>
      </c>
      <c r="AH336" s="1128"/>
      <c r="AI336" s="1125"/>
      <c r="AJ336" s="1125"/>
      <c r="AK336" s="1131"/>
      <c r="AL336" s="1134"/>
      <c r="AM336" s="442" t="str">
        <f>IF(Q336="","",IF(Q336&lt;O336,"！加算の要件上は問題ありませんが、令和６年度末の加算率と比較して、令和７年度の加算率が低くなっています。",""))</f>
        <v/>
      </c>
      <c r="AN336" s="443"/>
      <c r="AO336" s="1121" t="str">
        <f>IF(K336&lt;&gt;"","Q列に色付け","")</f>
        <v/>
      </c>
      <c r="AP336" s="1137" t="str">
        <f>IF(AND(AE336&lt;&gt;0,AE336&lt;&gt;""),IF(AF336="○","入力済","未入力"),"")</f>
        <v/>
      </c>
      <c r="AQ336" s="971" t="str">
        <f>IFERROR((VLOOKUP(N336, 【参考】数式用３!$BE$5:$BE$13,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【参考】数式用３!$BB$5:$BC$48, 2, FALSE), "")</f>
        <v/>
      </c>
      <c r="AV336" s="835" t="str">
        <f>IF(AND(P336&lt;&gt;"処遇改善加算Ⅲ",P336&lt;&gt;"処遇改善加算Ⅳ", P336&lt;&gt;"", AU336&lt;&gt;"対象外"), 1,"")</f>
        <v/>
      </c>
      <c r="AW336" s="835" t="str">
        <f>IFERROR("_"&amp;VLOOKUP(K336, 【参考】数式用３!$AG$2:$AH$48, 2, FALSE), "")</f>
        <v/>
      </c>
      <c r="AX336" s="1138" t="str">
        <f>IF(AND(P336="処遇改善加算Ⅰ", AL336=""), "未入力","入力済")</f>
        <v>入力済</v>
      </c>
      <c r="AY336" s="1120" t="str">
        <f>G336</f>
        <v/>
      </c>
      <c r="AZ336"/>
      <c r="BA336"/>
      <c r="BB336"/>
      <c r="BC336"/>
      <c r="BD336"/>
      <c r="BE336"/>
      <c r="BF336"/>
      <c r="BG336"/>
    </row>
    <row r="337" spans="1:59" ht="14.4" customHeight="1">
      <c r="A337" s="1153"/>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21"/>
      <c r="AP337" s="1137"/>
      <c r="AQ337" s="972"/>
      <c r="AR337" s="835"/>
      <c r="AS337" s="835"/>
      <c r="AT337" s="835"/>
      <c r="AU337" s="835"/>
      <c r="AV337" s="835"/>
      <c r="AW337" s="835"/>
      <c r="AX337" s="1138"/>
      <c r="AY337" s="1121"/>
      <c r="AZ337"/>
      <c r="BA337"/>
      <c r="BB337"/>
      <c r="BC337"/>
      <c r="BD337"/>
      <c r="BE337"/>
      <c r="BF337"/>
      <c r="BG337"/>
    </row>
    <row r="338" spans="1:59" ht="14.4" customHeight="1">
      <c r="A338" s="1154"/>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51"/>
      <c r="AN338" s="443"/>
      <c r="AO338" s="1121"/>
      <c r="AP338" s="1137"/>
      <c r="AQ338" s="972"/>
      <c r="AR338" s="835"/>
      <c r="AS338" s="835"/>
      <c r="AT338" s="835"/>
      <c r="AU338" s="835"/>
      <c r="AV338" s="835"/>
      <c r="AW338" s="835"/>
      <c r="AX338" s="1138"/>
      <c r="AY338" s="1121"/>
      <c r="AZ338"/>
      <c r="BA338"/>
      <c r="BB338"/>
      <c r="BC338"/>
      <c r="BD338"/>
      <c r="BE338"/>
      <c r="BF338"/>
      <c r="BG338"/>
    </row>
    <row r="339" spans="1:59" ht="30" customHeight="1" thickBot="1">
      <c r="A339" s="1155"/>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22"/>
      <c r="AP339" s="1137"/>
      <c r="AQ339" s="973"/>
      <c r="AR339" s="835"/>
      <c r="AS339" s="835"/>
      <c r="AT339" s="835"/>
      <c r="AU339" s="835"/>
      <c r="AV339" s="835"/>
      <c r="AW339" s="835"/>
      <c r="AX339" s="1138"/>
      <c r="AY339" s="1122"/>
      <c r="AZ339"/>
      <c r="BA339"/>
      <c r="BB339"/>
      <c r="BC339"/>
      <c r="BD339"/>
      <c r="BE339"/>
      <c r="BF339"/>
      <c r="BG339"/>
    </row>
    <row r="340" spans="1:59" ht="30" customHeight="1">
      <c r="A340" s="1152">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IFERROR(VLOOKUP(K340,【参考】数式用３!$A$2:$AD$48,MATCH(N340,【参考】数式用３!$C$4:$AD$4,0)+2,0),"")</f>
        <v/>
      </c>
      <c r="P340" s="1139"/>
      <c r="Q340" s="1142" t="str">
        <f>IFERROR(VLOOKUP(K340,【参考】数式用３!$A$2:$AC$48,MATCH(P340,【参考】数式用３!$C$4:$AC$4,0)+2,0),"")</f>
        <v/>
      </c>
      <c r="R340" s="1145" t="s">
        <v>261</v>
      </c>
      <c r="S340" s="1148"/>
      <c r="T340" s="1065" t="s">
        <v>349</v>
      </c>
      <c r="U340" s="1148"/>
      <c r="V340" s="1065" t="s">
        <v>350</v>
      </c>
      <c r="W340" s="1148"/>
      <c r="X340" s="1065" t="s">
        <v>349</v>
      </c>
      <c r="Y340" s="1148"/>
      <c r="Z340" s="1065" t="s">
        <v>351</v>
      </c>
      <c r="AA340" s="1065" t="s">
        <v>169</v>
      </c>
      <c r="AB340" s="1065" t="str">
        <f>IF(S340&gt;=1,(W340*12+Y340)-(S340*12+U340)+1,"")</f>
        <v/>
      </c>
      <c r="AC340" s="1068" t="s">
        <v>352</v>
      </c>
      <c r="AD340" s="1059" t="str">
        <f>IFERROR(ROUNDDOWN(ROUND(L340*Q340,0)*M340,0)*AB340,"")</f>
        <v/>
      </c>
      <c r="AE340" s="1062" t="str">
        <f>IFERROR(ROUNDDOWN(ROUNDDOWN(ROUND(L340*VLOOKUP(K340,【参考】数式用３!$A$2:$AC$48,MATCH("処遇改善加算Ⅳ",【参考】数式用３!$C$4:$O$4,0)+2,0),0)*M340,0)*AB340*0.5,0), "")</f>
        <v/>
      </c>
      <c r="AF340" s="1125"/>
      <c r="AG340" s="1059" t="str">
        <f>IF(AND(AQ340&lt;&gt;"対象外", P340&lt;&gt;""),ROUNDDOWN(ROUND(L340*VLOOKUP(K340,【参考】数式用３!$A$2:$K$48,MATCH("ベア加算あり",【参考】数式用３!$C$4:$K$4,0)+2,0),0)*M340,0)*AB340,"")</f>
        <v/>
      </c>
      <c r="AH340" s="1128"/>
      <c r="AI340" s="1125"/>
      <c r="AJ340" s="1125"/>
      <c r="AK340" s="1131"/>
      <c r="AL340" s="1134"/>
      <c r="AM340" s="442" t="str">
        <f>IF(Q340="","",IF(Q340&lt;O340,"！加算の要件上は問題ありませんが、令和６年度末の加算率と比較して、令和７年度の加算率が低くなっています。",""))</f>
        <v/>
      </c>
      <c r="AN340" s="443"/>
      <c r="AO340" s="1120" t="str">
        <f>IF(K340&lt;&gt;"","Q列に色付け","")</f>
        <v/>
      </c>
      <c r="AP340" s="1137" t="str">
        <f>IF(AND(AE340&lt;&gt;0,AE340&lt;&gt;""),IF(AF340="○","入力済","未入力"),"")</f>
        <v/>
      </c>
      <c r="AQ340" s="971" t="str">
        <f>IFERROR((VLOOKUP(N340, 【参考】数式用３!$BE$5:$BE$13,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【参考】数式用３!$BB$5:$BC$48, 2, FALSE), "")</f>
        <v/>
      </c>
      <c r="AV340" s="835" t="str">
        <f>IF(AND(P340&lt;&gt;"処遇改善加算Ⅲ",P340&lt;&gt;"処遇改善加算Ⅳ", P340&lt;&gt;"", AU340&lt;&gt;"対象外"), 1,"")</f>
        <v/>
      </c>
      <c r="AW340" s="835" t="str">
        <f>IFERROR("_"&amp;VLOOKUP(K340, 【参考】数式用３!$AG$2:$AH$48, 2, FALSE), "")</f>
        <v/>
      </c>
      <c r="AX340" s="1138" t="str">
        <f>IF(AND(P340="処遇改善加算Ⅰ", AL340=""), "未入力","入力済")</f>
        <v>入力済</v>
      </c>
      <c r="AY340" s="1120" t="str">
        <f>G340</f>
        <v/>
      </c>
      <c r="AZ340"/>
      <c r="BA340"/>
      <c r="BB340"/>
      <c r="BC340"/>
      <c r="BD340"/>
      <c r="BE340"/>
      <c r="BF340"/>
      <c r="BG340"/>
    </row>
    <row r="341" spans="1:59" ht="14.4" customHeight="1">
      <c r="A341" s="1153"/>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21"/>
      <c r="AP341" s="1137"/>
      <c r="AQ341" s="972"/>
      <c r="AR341" s="835"/>
      <c r="AS341" s="835"/>
      <c r="AT341" s="835"/>
      <c r="AU341" s="835"/>
      <c r="AV341" s="835"/>
      <c r="AW341" s="835"/>
      <c r="AX341" s="1138"/>
      <c r="AY341" s="1121"/>
      <c r="AZ341"/>
      <c r="BA341"/>
      <c r="BB341"/>
      <c r="BC341"/>
      <c r="BD341"/>
      <c r="BE341"/>
      <c r="BF341"/>
      <c r="BG341"/>
    </row>
    <row r="342" spans="1:59" ht="14.4" customHeight="1">
      <c r="A342" s="1154"/>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51"/>
      <c r="AN342" s="443"/>
      <c r="AO342" s="1121"/>
      <c r="AP342" s="1137"/>
      <c r="AQ342" s="972"/>
      <c r="AR342" s="835"/>
      <c r="AS342" s="835"/>
      <c r="AT342" s="835"/>
      <c r="AU342" s="835"/>
      <c r="AV342" s="835"/>
      <c r="AW342" s="835"/>
      <c r="AX342" s="1138"/>
      <c r="AY342" s="1121"/>
      <c r="AZ342"/>
      <c r="BA342"/>
      <c r="BB342"/>
      <c r="BC342"/>
      <c r="BD342"/>
      <c r="BE342"/>
      <c r="BF342"/>
      <c r="BG342"/>
    </row>
    <row r="343" spans="1:59" ht="30" customHeight="1" thickBot="1">
      <c r="A343" s="1155"/>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22"/>
      <c r="AP343" s="1137"/>
      <c r="AQ343" s="973"/>
      <c r="AR343" s="835"/>
      <c r="AS343" s="835"/>
      <c r="AT343" s="835"/>
      <c r="AU343" s="835"/>
      <c r="AV343" s="835"/>
      <c r="AW343" s="835"/>
      <c r="AX343" s="1138"/>
      <c r="AY343" s="1122"/>
      <c r="AZ343"/>
      <c r="BA343"/>
      <c r="BB343"/>
      <c r="BC343"/>
      <c r="BD343"/>
      <c r="BE343"/>
      <c r="BF343"/>
      <c r="BG343"/>
    </row>
    <row r="344" spans="1:59" ht="30" customHeight="1">
      <c r="A344" s="1152">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IFERROR(VLOOKUP(K344,【参考】数式用３!$A$2:$AD$48,MATCH(N344,【参考】数式用３!$C$4:$AD$4,0)+2,0),"")</f>
        <v/>
      </c>
      <c r="P344" s="1139"/>
      <c r="Q344" s="1142" t="str">
        <f>IFERROR(VLOOKUP(K344,【参考】数式用３!$A$2:$AC$48,MATCH(P344,【参考】数式用３!$C$4:$AC$4,0)+2,0),"")</f>
        <v/>
      </c>
      <c r="R344" s="1145" t="s">
        <v>261</v>
      </c>
      <c r="S344" s="1148"/>
      <c r="T344" s="1065" t="s">
        <v>349</v>
      </c>
      <c r="U344" s="1148"/>
      <c r="V344" s="1065" t="s">
        <v>350</v>
      </c>
      <c r="W344" s="1148"/>
      <c r="X344" s="1065" t="s">
        <v>349</v>
      </c>
      <c r="Y344" s="1148"/>
      <c r="Z344" s="1065" t="s">
        <v>351</v>
      </c>
      <c r="AA344" s="1065" t="s">
        <v>169</v>
      </c>
      <c r="AB344" s="1065" t="str">
        <f>IF(S344&gt;=1,(W344*12+Y344)-(S344*12+U344)+1,"")</f>
        <v/>
      </c>
      <c r="AC344" s="1068" t="s">
        <v>352</v>
      </c>
      <c r="AD344" s="1059" t="str">
        <f>IFERROR(ROUNDDOWN(ROUND(L344*Q344,0)*M344,0)*AB344,"")</f>
        <v/>
      </c>
      <c r="AE344" s="1062" t="str">
        <f>IFERROR(ROUNDDOWN(ROUNDDOWN(ROUND(L344*VLOOKUP(K344,【参考】数式用３!$A$2:$AC$48,MATCH("処遇改善加算Ⅳ",【参考】数式用３!$C$4:$O$4,0)+2,0),0)*M344,0)*AB344*0.5,0), "")</f>
        <v/>
      </c>
      <c r="AF344" s="1125"/>
      <c r="AG344" s="1059" t="str">
        <f>IF(AND(AQ344&lt;&gt;"対象外", P344&lt;&gt;""),ROUNDDOWN(ROUND(L344*VLOOKUP(K344,【参考】数式用３!$A$2:$K$48,MATCH("ベア加算あり",【参考】数式用３!$C$4:$K$4,0)+2,0),0)*M344,0)*AB344,"")</f>
        <v/>
      </c>
      <c r="AH344" s="1128"/>
      <c r="AI344" s="1125"/>
      <c r="AJ344" s="1125"/>
      <c r="AK344" s="1131"/>
      <c r="AL344" s="1134"/>
      <c r="AM344" s="442" t="str">
        <f>IF(Q344="","",IF(Q344&lt;O344,"！加算の要件上は問題ありませんが、令和６年度末の加算率と比較して、令和７年度の加算率が低くなっています。",""))</f>
        <v/>
      </c>
      <c r="AN344" s="443"/>
      <c r="AO344" s="1120" t="str">
        <f>IF(K344&lt;&gt;"","Q列に色付け","")</f>
        <v/>
      </c>
      <c r="AP344" s="1137" t="str">
        <f>IF(AND(AE344&lt;&gt;0,AE344&lt;&gt;""),IF(AF344="○","入力済","未入力"),"")</f>
        <v/>
      </c>
      <c r="AQ344" s="971" t="str">
        <f>IFERROR((VLOOKUP(N344, 【参考】数式用３!$BE$5:$BE$13,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【参考】数式用３!$BB$5:$BC$48, 2, FALSE), "")</f>
        <v/>
      </c>
      <c r="AV344" s="835" t="str">
        <f>IF(AND(P344&lt;&gt;"処遇改善加算Ⅲ",P344&lt;&gt;"処遇改善加算Ⅳ", P344&lt;&gt;"", AU344&lt;&gt;"対象外"), 1,"")</f>
        <v/>
      </c>
      <c r="AW344" s="835" t="str">
        <f>IFERROR("_"&amp;VLOOKUP(K344, 【参考】数式用３!$AG$2:$AH$48, 2, FALSE), "")</f>
        <v/>
      </c>
      <c r="AX344" s="1138" t="str">
        <f>IF(AND(P344="処遇改善加算Ⅰ", AL344=""), "未入力","入力済")</f>
        <v>入力済</v>
      </c>
      <c r="AY344" s="1120" t="str">
        <f>G344</f>
        <v/>
      </c>
      <c r="AZ344"/>
      <c r="BA344"/>
      <c r="BB344"/>
      <c r="BC344"/>
      <c r="BD344"/>
      <c r="BE344"/>
      <c r="BF344"/>
      <c r="BG344"/>
    </row>
    <row r="345" spans="1:59" ht="14.4" customHeight="1">
      <c r="A345" s="1153"/>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21"/>
      <c r="AP345" s="1137"/>
      <c r="AQ345" s="972"/>
      <c r="AR345" s="835"/>
      <c r="AS345" s="835"/>
      <c r="AT345" s="835"/>
      <c r="AU345" s="835"/>
      <c r="AV345" s="835"/>
      <c r="AW345" s="835"/>
      <c r="AX345" s="1138"/>
      <c r="AY345" s="1121"/>
      <c r="AZ345"/>
      <c r="BA345"/>
      <c r="BB345"/>
      <c r="BC345"/>
      <c r="BD345"/>
      <c r="BE345"/>
      <c r="BF345"/>
      <c r="BG345"/>
    </row>
    <row r="346" spans="1:59" ht="14.4" customHeight="1">
      <c r="A346" s="1154"/>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51"/>
      <c r="AN346" s="443"/>
      <c r="AO346" s="1121"/>
      <c r="AP346" s="1137"/>
      <c r="AQ346" s="972"/>
      <c r="AR346" s="835"/>
      <c r="AS346" s="835"/>
      <c r="AT346" s="835"/>
      <c r="AU346" s="835"/>
      <c r="AV346" s="835"/>
      <c r="AW346" s="835"/>
      <c r="AX346" s="1138"/>
      <c r="AY346" s="1121"/>
      <c r="AZ346"/>
      <c r="BA346"/>
      <c r="BB346"/>
      <c r="BC346"/>
      <c r="BD346"/>
      <c r="BE346"/>
      <c r="BF346"/>
      <c r="BG346"/>
    </row>
    <row r="347" spans="1:59" ht="30" customHeight="1" thickBot="1">
      <c r="A347" s="1155"/>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22"/>
      <c r="AP347" s="1137"/>
      <c r="AQ347" s="973"/>
      <c r="AR347" s="835"/>
      <c r="AS347" s="835"/>
      <c r="AT347" s="835"/>
      <c r="AU347" s="835"/>
      <c r="AV347" s="835"/>
      <c r="AW347" s="835"/>
      <c r="AX347" s="1138"/>
      <c r="AY347" s="1122"/>
      <c r="AZ347"/>
      <c r="BA347"/>
      <c r="BB347"/>
      <c r="BC347"/>
      <c r="BD347"/>
      <c r="BE347"/>
      <c r="BF347"/>
      <c r="BG347"/>
    </row>
    <row r="348" spans="1:59" ht="30" customHeight="1">
      <c r="A348" s="1152">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IFERROR(VLOOKUP(K348,【参考】数式用３!$A$2:$AD$48,MATCH(N348,【参考】数式用３!$C$4:$AD$4,0)+2,0),"")</f>
        <v/>
      </c>
      <c r="P348" s="1139"/>
      <c r="Q348" s="1142" t="str">
        <f>IFERROR(VLOOKUP(K348,【参考】数式用３!$A$2:$AC$48,MATCH(P348,【参考】数式用３!$C$4:$AC$4,0)+2,0),"")</f>
        <v/>
      </c>
      <c r="R348" s="1145" t="s">
        <v>261</v>
      </c>
      <c r="S348" s="1148"/>
      <c r="T348" s="1065" t="s">
        <v>349</v>
      </c>
      <c r="U348" s="1148"/>
      <c r="V348" s="1065" t="s">
        <v>350</v>
      </c>
      <c r="W348" s="1148"/>
      <c r="X348" s="1065" t="s">
        <v>349</v>
      </c>
      <c r="Y348" s="1148"/>
      <c r="Z348" s="1065" t="s">
        <v>351</v>
      </c>
      <c r="AA348" s="1065" t="s">
        <v>169</v>
      </c>
      <c r="AB348" s="1065" t="str">
        <f>IF(S348&gt;=1,(W348*12+Y348)-(S348*12+U348)+1,"")</f>
        <v/>
      </c>
      <c r="AC348" s="1068" t="s">
        <v>352</v>
      </c>
      <c r="AD348" s="1059" t="str">
        <f>IFERROR(ROUNDDOWN(ROUND(L348*Q348,0)*M348,0)*AB348,"")</f>
        <v/>
      </c>
      <c r="AE348" s="1062" t="str">
        <f>IFERROR(ROUNDDOWN(ROUNDDOWN(ROUND(L348*VLOOKUP(K348,【参考】数式用３!$A$2:$AC$48,MATCH("処遇改善加算Ⅳ",【参考】数式用３!$C$4:$O$4,0)+2,0),0)*M348,0)*AB348*0.5,0), "")</f>
        <v/>
      </c>
      <c r="AF348" s="1125"/>
      <c r="AG348" s="1059" t="str">
        <f>IF(AND(AQ348&lt;&gt;"対象外", P348&lt;&gt;""),ROUNDDOWN(ROUND(L348*VLOOKUP(K348,【参考】数式用３!$A$2:$K$48,MATCH("ベア加算あり",【参考】数式用３!$C$4:$K$4,0)+2,0),0)*M348,0)*AB348,"")</f>
        <v/>
      </c>
      <c r="AH348" s="1128"/>
      <c r="AI348" s="1125"/>
      <c r="AJ348" s="1125"/>
      <c r="AK348" s="1131"/>
      <c r="AL348" s="1134"/>
      <c r="AM348" s="442" t="str">
        <f>IF(Q348="","",IF(Q348&lt;O348,"！加算の要件上は問題ありませんが、令和６年度末の加算率と比較して、令和７年度の加算率が低くなっています。",""))</f>
        <v/>
      </c>
      <c r="AN348" s="443"/>
      <c r="AO348" s="1121" t="str">
        <f>IF(K348&lt;&gt;"","Q列に色付け","")</f>
        <v/>
      </c>
      <c r="AP348" s="1137" t="str">
        <f>IF(AND(AE348&lt;&gt;0,AE348&lt;&gt;""),IF(AF348="○","入力済","未入力"),"")</f>
        <v/>
      </c>
      <c r="AQ348" s="971" t="str">
        <f>IFERROR((VLOOKUP(N348, 【参考】数式用３!$BE$5:$BE$13,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【参考】数式用３!$BB$5:$BC$48, 2, FALSE), "")</f>
        <v/>
      </c>
      <c r="AV348" s="835" t="str">
        <f>IF(AND(P348&lt;&gt;"処遇改善加算Ⅲ",P348&lt;&gt;"処遇改善加算Ⅳ", P348&lt;&gt;"", AU348&lt;&gt;"対象外"), 1,"")</f>
        <v/>
      </c>
      <c r="AW348" s="835" t="str">
        <f>IFERROR("_"&amp;VLOOKUP(K348, 【参考】数式用３!$AG$2:$AH$48, 2, FALSE), "")</f>
        <v/>
      </c>
      <c r="AX348" s="1138" t="str">
        <f>IF(AND(P348="処遇改善加算Ⅰ", AL348=""), "未入力","入力済")</f>
        <v>入力済</v>
      </c>
      <c r="AY348" s="1120" t="str">
        <f>G348</f>
        <v/>
      </c>
      <c r="AZ348"/>
      <c r="BA348"/>
      <c r="BB348"/>
      <c r="BC348"/>
      <c r="BD348"/>
      <c r="BE348"/>
      <c r="BF348"/>
      <c r="BG348"/>
    </row>
    <row r="349" spans="1:59" ht="14.4" customHeight="1">
      <c r="A349" s="1153"/>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21"/>
      <c r="AP349" s="1137"/>
      <c r="AQ349" s="972"/>
      <c r="AR349" s="835"/>
      <c r="AS349" s="835"/>
      <c r="AT349" s="835"/>
      <c r="AU349" s="835"/>
      <c r="AV349" s="835"/>
      <c r="AW349" s="835"/>
      <c r="AX349" s="1138"/>
      <c r="AY349" s="1121"/>
      <c r="AZ349"/>
      <c r="BA349"/>
      <c r="BB349"/>
      <c r="BC349"/>
      <c r="BD349"/>
      <c r="BE349"/>
      <c r="BF349"/>
      <c r="BG349"/>
    </row>
    <row r="350" spans="1:59" ht="14.4" customHeight="1">
      <c r="A350" s="1154"/>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51"/>
      <c r="AN350" s="443"/>
      <c r="AO350" s="1121"/>
      <c r="AP350" s="1137"/>
      <c r="AQ350" s="972"/>
      <c r="AR350" s="835"/>
      <c r="AS350" s="835"/>
      <c r="AT350" s="835"/>
      <c r="AU350" s="835"/>
      <c r="AV350" s="835"/>
      <c r="AW350" s="835"/>
      <c r="AX350" s="1138"/>
      <c r="AY350" s="1121"/>
      <c r="AZ350"/>
      <c r="BA350"/>
      <c r="BB350"/>
      <c r="BC350"/>
      <c r="BD350"/>
      <c r="BE350"/>
      <c r="BF350"/>
      <c r="BG350"/>
    </row>
    <row r="351" spans="1:59" ht="30" customHeight="1" thickBot="1">
      <c r="A351" s="1155"/>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21"/>
      <c r="AP351" s="1137"/>
      <c r="AQ351" s="973"/>
      <c r="AR351" s="835"/>
      <c r="AS351" s="835"/>
      <c r="AT351" s="835"/>
      <c r="AU351" s="835"/>
      <c r="AV351" s="835"/>
      <c r="AW351" s="835"/>
      <c r="AX351" s="1138"/>
      <c r="AY351" s="1122"/>
      <c r="AZ351"/>
      <c r="BA351"/>
      <c r="BB351"/>
      <c r="BC351"/>
      <c r="BD351"/>
      <c r="BE351"/>
      <c r="BF351"/>
      <c r="BG351"/>
    </row>
    <row r="352" spans="1:59" ht="30" customHeight="1">
      <c r="A352" s="1152">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IFERROR(VLOOKUP(K352,【参考】数式用３!$A$2:$AD$48,MATCH(N352,【参考】数式用３!$C$4:$AD$4,0)+2,0),"")</f>
        <v/>
      </c>
      <c r="P352" s="1139"/>
      <c r="Q352" s="1142" t="str">
        <f>IFERROR(VLOOKUP(K352,【参考】数式用３!$A$2:$AC$48,MATCH(P352,【参考】数式用３!$C$4:$AC$4,0)+2,0),"")</f>
        <v/>
      </c>
      <c r="R352" s="1145" t="s">
        <v>261</v>
      </c>
      <c r="S352" s="1148"/>
      <c r="T352" s="1065" t="s">
        <v>349</v>
      </c>
      <c r="U352" s="1148"/>
      <c r="V352" s="1065" t="s">
        <v>350</v>
      </c>
      <c r="W352" s="1148"/>
      <c r="X352" s="1065" t="s">
        <v>349</v>
      </c>
      <c r="Y352" s="1148"/>
      <c r="Z352" s="1065" t="s">
        <v>351</v>
      </c>
      <c r="AA352" s="1065" t="s">
        <v>169</v>
      </c>
      <c r="AB352" s="1065" t="str">
        <f>IF(S352&gt;=1,(W352*12+Y352)-(S352*12+U352)+1,"")</f>
        <v/>
      </c>
      <c r="AC352" s="1068" t="s">
        <v>352</v>
      </c>
      <c r="AD352" s="1059" t="str">
        <f>IFERROR(ROUNDDOWN(ROUND(L352*Q352,0)*M352,0)*AB352,"")</f>
        <v/>
      </c>
      <c r="AE352" s="1062" t="str">
        <f>IFERROR(ROUNDDOWN(ROUNDDOWN(ROUND(L352*VLOOKUP(K352,【参考】数式用３!$A$2:$AC$48,MATCH("処遇改善加算Ⅳ",【参考】数式用３!$C$4:$O$4,0)+2,0),0)*M352,0)*AB352*0.5,0), "")</f>
        <v/>
      </c>
      <c r="AF352" s="1125"/>
      <c r="AG352" s="1059" t="str">
        <f>IF(AND(AQ352&lt;&gt;"対象外", P352&lt;&gt;""),ROUNDDOWN(ROUND(L352*VLOOKUP(K352,【参考】数式用３!$A$2:$K$48,MATCH("ベア加算あり",【参考】数式用３!$C$4:$K$4,0)+2,0),0)*M352,0)*AB352,"")</f>
        <v/>
      </c>
      <c r="AH352" s="1128"/>
      <c r="AI352" s="1125"/>
      <c r="AJ352" s="1125"/>
      <c r="AK352" s="1131"/>
      <c r="AL352" s="1134"/>
      <c r="AM352" s="442" t="str">
        <f>IF(Q352="","",IF(Q352&lt;O352,"！加算の要件上は問題ありませんが、令和６年度末の加算率と比較して、令和７年度の加算率が低くなっています。",""))</f>
        <v/>
      </c>
      <c r="AN352" s="443"/>
      <c r="AO352" s="1120" t="str">
        <f>IF(K352&lt;&gt;"","Q列に色付け","")</f>
        <v/>
      </c>
      <c r="AP352" s="1137" t="str">
        <f>IF(AND(AE352&lt;&gt;0,AE352&lt;&gt;""),IF(AF352="○","入力済","未入力"),"")</f>
        <v/>
      </c>
      <c r="AQ352" s="971" t="str">
        <f>IFERROR((VLOOKUP(N352, 【参考】数式用３!$BE$5:$BE$13,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【参考】数式用３!$BB$5:$BC$48, 2, FALSE), "")</f>
        <v/>
      </c>
      <c r="AV352" s="835" t="str">
        <f>IF(AND(P352&lt;&gt;"処遇改善加算Ⅲ",P352&lt;&gt;"処遇改善加算Ⅳ", P352&lt;&gt;"", AU352&lt;&gt;"対象外"), 1,"")</f>
        <v/>
      </c>
      <c r="AW352" s="835" t="str">
        <f>IFERROR("_"&amp;VLOOKUP(K352, 【参考】数式用３!$AG$2:$AH$48, 2, FALSE), "")</f>
        <v/>
      </c>
      <c r="AX352" s="1138" t="str">
        <f>IF(AND(P352="処遇改善加算Ⅰ", AL352=""), "未入力","入力済")</f>
        <v>入力済</v>
      </c>
      <c r="AY352" s="1120" t="str">
        <f>G352</f>
        <v/>
      </c>
      <c r="AZ352"/>
      <c r="BA352"/>
      <c r="BB352"/>
      <c r="BC352"/>
      <c r="BD352"/>
      <c r="BE352"/>
      <c r="BF352"/>
      <c r="BG352"/>
    </row>
    <row r="353" spans="1:59" ht="14.4" customHeight="1">
      <c r="A353" s="1153"/>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21"/>
      <c r="AP353" s="1137"/>
      <c r="AQ353" s="972"/>
      <c r="AR353" s="835"/>
      <c r="AS353" s="835"/>
      <c r="AT353" s="835"/>
      <c r="AU353" s="835"/>
      <c r="AV353" s="835"/>
      <c r="AW353" s="835"/>
      <c r="AX353" s="1138"/>
      <c r="AY353" s="1121"/>
      <c r="AZ353"/>
      <c r="BA353"/>
      <c r="BB353"/>
      <c r="BC353"/>
      <c r="BD353"/>
      <c r="BE353"/>
      <c r="BF353"/>
      <c r="BG353"/>
    </row>
    <row r="354" spans="1:59" ht="14.4" customHeight="1">
      <c r="A354" s="1154"/>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51"/>
      <c r="AN354" s="443"/>
      <c r="AO354" s="1121"/>
      <c r="AP354" s="1137"/>
      <c r="AQ354" s="972"/>
      <c r="AR354" s="835"/>
      <c r="AS354" s="835"/>
      <c r="AT354" s="835"/>
      <c r="AU354" s="835"/>
      <c r="AV354" s="835"/>
      <c r="AW354" s="835"/>
      <c r="AX354" s="1138"/>
      <c r="AY354" s="1121"/>
      <c r="AZ354"/>
      <c r="BA354"/>
      <c r="BB354"/>
      <c r="BC354"/>
      <c r="BD354"/>
      <c r="BE354"/>
      <c r="BF354"/>
      <c r="BG354"/>
    </row>
    <row r="355" spans="1:59" ht="30" customHeight="1" thickBot="1">
      <c r="A355" s="1155"/>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22"/>
      <c r="AP355" s="1137"/>
      <c r="AQ355" s="973"/>
      <c r="AR355" s="835"/>
      <c r="AS355" s="835"/>
      <c r="AT355" s="835"/>
      <c r="AU355" s="835"/>
      <c r="AV355" s="835"/>
      <c r="AW355" s="835"/>
      <c r="AX355" s="1138"/>
      <c r="AY355" s="1122"/>
      <c r="AZ355"/>
      <c r="BA355"/>
      <c r="BB355"/>
      <c r="BC355"/>
      <c r="BD355"/>
      <c r="BE355"/>
      <c r="BF355"/>
      <c r="BG355"/>
    </row>
    <row r="356" spans="1:59" ht="30" customHeight="1">
      <c r="A356" s="1152">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IFERROR(VLOOKUP(K356,【参考】数式用３!$A$2:$AD$48,MATCH(N356,【参考】数式用３!$C$4:$AD$4,0)+2,0),"")</f>
        <v/>
      </c>
      <c r="P356" s="1139"/>
      <c r="Q356" s="1142" t="str">
        <f>IFERROR(VLOOKUP(K356,【参考】数式用３!$A$2:$AC$48,MATCH(P356,【参考】数式用３!$C$4:$AC$4,0)+2,0),"")</f>
        <v/>
      </c>
      <c r="R356" s="1145" t="s">
        <v>261</v>
      </c>
      <c r="S356" s="1148"/>
      <c r="T356" s="1065" t="s">
        <v>349</v>
      </c>
      <c r="U356" s="1148"/>
      <c r="V356" s="1065" t="s">
        <v>350</v>
      </c>
      <c r="W356" s="1148"/>
      <c r="X356" s="1065" t="s">
        <v>349</v>
      </c>
      <c r="Y356" s="1148"/>
      <c r="Z356" s="1065" t="s">
        <v>351</v>
      </c>
      <c r="AA356" s="1065" t="s">
        <v>169</v>
      </c>
      <c r="AB356" s="1065" t="str">
        <f>IF(S356&gt;=1,(W356*12+Y356)-(S356*12+U356)+1,"")</f>
        <v/>
      </c>
      <c r="AC356" s="1068" t="s">
        <v>352</v>
      </c>
      <c r="AD356" s="1059" t="str">
        <f>IFERROR(ROUNDDOWN(ROUND(L356*Q356,0)*M356,0)*AB356,"")</f>
        <v/>
      </c>
      <c r="AE356" s="1062" t="str">
        <f>IFERROR(ROUNDDOWN(ROUNDDOWN(ROUND(L356*VLOOKUP(K356,【参考】数式用３!$A$2:$AC$48,MATCH("処遇改善加算Ⅳ",【参考】数式用３!$C$4:$O$4,0)+2,0),0)*M356,0)*AB356*0.5,0), "")</f>
        <v/>
      </c>
      <c r="AF356" s="1125"/>
      <c r="AG356" s="1059" t="str">
        <f>IF(AND(AQ356&lt;&gt;"対象外", P356&lt;&gt;""),ROUNDDOWN(ROUND(L356*VLOOKUP(K356,【参考】数式用３!$A$2:$K$48,MATCH("ベア加算あり",【参考】数式用３!$C$4:$K$4,0)+2,0),0)*M356,0)*AB356,"")</f>
        <v/>
      </c>
      <c r="AH356" s="1128"/>
      <c r="AI356" s="1125"/>
      <c r="AJ356" s="1125"/>
      <c r="AK356" s="1131"/>
      <c r="AL356" s="1134"/>
      <c r="AM356" s="442" t="str">
        <f>IF(Q356="","",IF(Q356&lt;O356,"！加算の要件上は問題ありませんが、令和６年度末の加算率と比較して、令和７年度の加算率が低くなっています。",""))</f>
        <v/>
      </c>
      <c r="AN356" s="443"/>
      <c r="AO356" s="1121" t="str">
        <f>IF(K356&lt;&gt;"","Q列に色付け","")</f>
        <v/>
      </c>
      <c r="AP356" s="1137" t="str">
        <f>IF(AND(AE356&lt;&gt;0,AE356&lt;&gt;""),IF(AF356="○","入力済","未入力"),"")</f>
        <v/>
      </c>
      <c r="AQ356" s="971" t="str">
        <f>IFERROR((VLOOKUP(N356, 【参考】数式用３!$BE$5:$BE$13,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【参考】数式用３!$BB$5:$BC$48, 2, FALSE), "")</f>
        <v/>
      </c>
      <c r="AV356" s="835" t="str">
        <f>IF(AND(P356&lt;&gt;"処遇改善加算Ⅲ",P356&lt;&gt;"処遇改善加算Ⅳ", P356&lt;&gt;"", AU356&lt;&gt;"対象外"), 1,"")</f>
        <v/>
      </c>
      <c r="AW356" s="835" t="str">
        <f>IFERROR("_"&amp;VLOOKUP(K356, 【参考】数式用３!$AG$2:$AH$48, 2, FALSE), "")</f>
        <v/>
      </c>
      <c r="AX356" s="1138" t="str">
        <f>IF(AND(P356="処遇改善加算Ⅰ", AL356=""), "未入力","入力済")</f>
        <v>入力済</v>
      </c>
      <c r="AY356" s="1120" t="str">
        <f>G356</f>
        <v/>
      </c>
      <c r="AZ356"/>
      <c r="BA356"/>
      <c r="BB356"/>
      <c r="BC356"/>
      <c r="BD356"/>
      <c r="BE356"/>
      <c r="BF356"/>
      <c r="BG356"/>
    </row>
    <row r="357" spans="1:59" ht="14.4" customHeight="1">
      <c r="A357" s="1153"/>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21"/>
      <c r="AP357" s="1137"/>
      <c r="AQ357" s="972"/>
      <c r="AR357" s="835"/>
      <c r="AS357" s="835"/>
      <c r="AT357" s="835"/>
      <c r="AU357" s="835"/>
      <c r="AV357" s="835"/>
      <c r="AW357" s="835"/>
      <c r="AX357" s="1138"/>
      <c r="AY357" s="1121"/>
      <c r="AZ357"/>
      <c r="BA357"/>
      <c r="BB357"/>
      <c r="BC357"/>
      <c r="BD357"/>
      <c r="BE357"/>
      <c r="BF357"/>
      <c r="BG357"/>
    </row>
    <row r="358" spans="1:59" ht="14.4" customHeight="1">
      <c r="A358" s="1154"/>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51"/>
      <c r="AN358" s="443"/>
      <c r="AO358" s="1121"/>
      <c r="AP358" s="1137"/>
      <c r="AQ358" s="972"/>
      <c r="AR358" s="835"/>
      <c r="AS358" s="835"/>
      <c r="AT358" s="835"/>
      <c r="AU358" s="835"/>
      <c r="AV358" s="835"/>
      <c r="AW358" s="835"/>
      <c r="AX358" s="1138"/>
      <c r="AY358" s="1121"/>
      <c r="AZ358"/>
      <c r="BA358"/>
      <c r="BB358"/>
      <c r="BC358"/>
      <c r="BD358"/>
      <c r="BE358"/>
      <c r="BF358"/>
      <c r="BG358"/>
    </row>
    <row r="359" spans="1:59" ht="30" customHeight="1" thickBot="1">
      <c r="A359" s="1155"/>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21"/>
      <c r="AP359" s="1137"/>
      <c r="AQ359" s="973"/>
      <c r="AR359" s="835"/>
      <c r="AS359" s="835"/>
      <c r="AT359" s="835"/>
      <c r="AU359" s="835"/>
      <c r="AV359" s="835"/>
      <c r="AW359" s="835"/>
      <c r="AX359" s="1138"/>
      <c r="AY359" s="1122"/>
      <c r="AZ359"/>
      <c r="BA359"/>
      <c r="BB359"/>
      <c r="BC359"/>
      <c r="BD359"/>
      <c r="BE359"/>
      <c r="BF359"/>
      <c r="BG359"/>
    </row>
    <row r="360" spans="1:59" ht="30" customHeight="1">
      <c r="A360" s="1152">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IFERROR(VLOOKUP(K360,【参考】数式用３!$A$2:$AD$48,MATCH(N360,【参考】数式用３!$C$4:$AD$4,0)+2,0),"")</f>
        <v/>
      </c>
      <c r="P360" s="1139"/>
      <c r="Q360" s="1142" t="str">
        <f>IFERROR(VLOOKUP(K360,【参考】数式用３!$A$2:$AC$48,MATCH(P360,【参考】数式用３!$C$4:$AC$4,0)+2,0),"")</f>
        <v/>
      </c>
      <c r="R360" s="1145" t="s">
        <v>261</v>
      </c>
      <c r="S360" s="1148"/>
      <c r="T360" s="1065" t="s">
        <v>349</v>
      </c>
      <c r="U360" s="1148"/>
      <c r="V360" s="1065" t="s">
        <v>350</v>
      </c>
      <c r="W360" s="1148"/>
      <c r="X360" s="1065" t="s">
        <v>349</v>
      </c>
      <c r="Y360" s="1148"/>
      <c r="Z360" s="1065" t="s">
        <v>351</v>
      </c>
      <c r="AA360" s="1065" t="s">
        <v>169</v>
      </c>
      <c r="AB360" s="1065" t="str">
        <f>IF(S360&gt;=1,(W360*12+Y360)-(S360*12+U360)+1,"")</f>
        <v/>
      </c>
      <c r="AC360" s="1068" t="s">
        <v>352</v>
      </c>
      <c r="AD360" s="1059" t="str">
        <f>IFERROR(ROUNDDOWN(ROUND(L360*Q360,0)*M360,0)*AB360,"")</f>
        <v/>
      </c>
      <c r="AE360" s="1062" t="str">
        <f>IFERROR(ROUNDDOWN(ROUNDDOWN(ROUND(L360*VLOOKUP(K360,【参考】数式用３!$A$2:$AC$48,MATCH("処遇改善加算Ⅳ",【参考】数式用３!$C$4:$O$4,0)+2,0),0)*M360,0)*AB360*0.5,0), "")</f>
        <v/>
      </c>
      <c r="AF360" s="1125"/>
      <c r="AG360" s="1059" t="str">
        <f>IF(AND(AQ360&lt;&gt;"対象外", P360&lt;&gt;""),ROUNDDOWN(ROUND(L360*VLOOKUP(K360,【参考】数式用３!$A$2:$K$48,MATCH("ベア加算あり",【参考】数式用３!$C$4:$K$4,0)+2,0),0)*M360,0)*AB360,"")</f>
        <v/>
      </c>
      <c r="AH360" s="1128"/>
      <c r="AI360" s="1125"/>
      <c r="AJ360" s="1125"/>
      <c r="AK360" s="1131"/>
      <c r="AL360" s="1134"/>
      <c r="AM360" s="442" t="str">
        <f>IF(Q360="","",IF(Q360&lt;O360,"！加算の要件上は問題ありませんが、令和６年度末の加算率と比較して、令和７年度の加算率が低くなっています。",""))</f>
        <v/>
      </c>
      <c r="AN360" s="443"/>
      <c r="AO360" s="1120" t="str">
        <f>IF(K360&lt;&gt;"","Q列に色付け","")</f>
        <v/>
      </c>
      <c r="AP360" s="1137" t="str">
        <f>IF(AND(AE360&lt;&gt;0,AE360&lt;&gt;""),IF(AF360="○","入力済","未入力"),"")</f>
        <v/>
      </c>
      <c r="AQ360" s="971" t="str">
        <f>IFERROR((VLOOKUP(N360, 【参考】数式用３!$BE$5:$BE$13,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【参考】数式用３!$BB$5:$BC$48, 2, FALSE), "")</f>
        <v/>
      </c>
      <c r="AV360" s="835" t="str">
        <f>IF(AND(P360&lt;&gt;"処遇改善加算Ⅲ",P360&lt;&gt;"処遇改善加算Ⅳ", P360&lt;&gt;"", AU360&lt;&gt;"対象外"), 1,"")</f>
        <v/>
      </c>
      <c r="AW360" s="835" t="str">
        <f>IFERROR("_"&amp;VLOOKUP(K360, 【参考】数式用３!$AG$2:$AH$48, 2, FALSE), "")</f>
        <v/>
      </c>
      <c r="AX360" s="1138" t="str">
        <f>IF(AND(P360="処遇改善加算Ⅰ", AL360=""), "未入力","入力済")</f>
        <v>入力済</v>
      </c>
      <c r="AY360" s="1120" t="str">
        <f>G360</f>
        <v/>
      </c>
      <c r="AZ360"/>
      <c r="BA360"/>
      <c r="BB360"/>
      <c r="BC360"/>
      <c r="BD360"/>
      <c r="BE360"/>
      <c r="BF360"/>
      <c r="BG360"/>
    </row>
    <row r="361" spans="1:59" ht="14.4" customHeight="1">
      <c r="A361" s="1153"/>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21"/>
      <c r="AP361" s="1137"/>
      <c r="AQ361" s="972"/>
      <c r="AR361" s="835"/>
      <c r="AS361" s="835"/>
      <c r="AT361" s="835"/>
      <c r="AU361" s="835"/>
      <c r="AV361" s="835"/>
      <c r="AW361" s="835"/>
      <c r="AX361" s="1138"/>
      <c r="AY361" s="1121"/>
      <c r="AZ361"/>
      <c r="BA361"/>
      <c r="BB361"/>
      <c r="BC361"/>
      <c r="BD361"/>
      <c r="BE361"/>
      <c r="BF361"/>
      <c r="BG361"/>
    </row>
    <row r="362" spans="1:59" ht="14.4" customHeight="1">
      <c r="A362" s="1154"/>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51"/>
      <c r="AN362" s="443"/>
      <c r="AO362" s="1121"/>
      <c r="AP362" s="1137"/>
      <c r="AQ362" s="972"/>
      <c r="AR362" s="835"/>
      <c r="AS362" s="835"/>
      <c r="AT362" s="835"/>
      <c r="AU362" s="835"/>
      <c r="AV362" s="835"/>
      <c r="AW362" s="835"/>
      <c r="AX362" s="1138"/>
      <c r="AY362" s="1121"/>
      <c r="AZ362"/>
      <c r="BA362"/>
      <c r="BB362"/>
      <c r="BC362"/>
      <c r="BD362"/>
      <c r="BE362"/>
      <c r="BF362"/>
      <c r="BG362"/>
    </row>
    <row r="363" spans="1:59" ht="30" customHeight="1" thickBot="1">
      <c r="A363" s="1155"/>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22"/>
      <c r="AP363" s="1137"/>
      <c r="AQ363" s="973"/>
      <c r="AR363" s="835"/>
      <c r="AS363" s="835"/>
      <c r="AT363" s="835"/>
      <c r="AU363" s="835"/>
      <c r="AV363" s="835"/>
      <c r="AW363" s="835"/>
      <c r="AX363" s="1138"/>
      <c r="AY363" s="1122"/>
      <c r="AZ363"/>
      <c r="BA363"/>
      <c r="BB363"/>
      <c r="BC363"/>
      <c r="BD363"/>
      <c r="BE363"/>
      <c r="BF363"/>
      <c r="BG363"/>
    </row>
    <row r="364" spans="1:59" ht="30" customHeight="1">
      <c r="A364" s="1152">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IFERROR(VLOOKUP(K364,【参考】数式用３!$A$2:$AD$48,MATCH(N364,【参考】数式用３!$C$4:$AD$4,0)+2,0),"")</f>
        <v/>
      </c>
      <c r="P364" s="1139"/>
      <c r="Q364" s="1142" t="str">
        <f>IFERROR(VLOOKUP(K364,【参考】数式用３!$A$2:$AC$48,MATCH(P364,【参考】数式用３!$C$4:$AC$4,0)+2,0),"")</f>
        <v/>
      </c>
      <c r="R364" s="1145" t="s">
        <v>261</v>
      </c>
      <c r="S364" s="1148"/>
      <c r="T364" s="1065" t="s">
        <v>349</v>
      </c>
      <c r="U364" s="1148"/>
      <c r="V364" s="1065" t="s">
        <v>350</v>
      </c>
      <c r="W364" s="1148"/>
      <c r="X364" s="1065" t="s">
        <v>349</v>
      </c>
      <c r="Y364" s="1148"/>
      <c r="Z364" s="1065" t="s">
        <v>351</v>
      </c>
      <c r="AA364" s="1065" t="s">
        <v>169</v>
      </c>
      <c r="AB364" s="1065" t="str">
        <f>IF(S364&gt;=1,(W364*12+Y364)-(S364*12+U364)+1,"")</f>
        <v/>
      </c>
      <c r="AC364" s="1068" t="s">
        <v>352</v>
      </c>
      <c r="AD364" s="1059" t="str">
        <f>IFERROR(ROUNDDOWN(ROUND(L364*Q364,0)*M364,0)*AB364,"")</f>
        <v/>
      </c>
      <c r="AE364" s="1062" t="str">
        <f>IFERROR(ROUNDDOWN(ROUNDDOWN(ROUND(L364*VLOOKUP(K364,【参考】数式用３!$A$2:$AC$48,MATCH("処遇改善加算Ⅳ",【参考】数式用３!$C$4:$O$4,0)+2,0),0)*M364,0)*AB364*0.5,0), "")</f>
        <v/>
      </c>
      <c r="AF364" s="1125"/>
      <c r="AG364" s="1059" t="str">
        <f>IF(AND(AQ364&lt;&gt;"対象外", P364&lt;&gt;""),ROUNDDOWN(ROUND(L364*VLOOKUP(K364,【参考】数式用３!$A$2:$K$48,MATCH("ベア加算あり",【参考】数式用３!$C$4:$K$4,0)+2,0),0)*M364,0)*AB364,"")</f>
        <v/>
      </c>
      <c r="AH364" s="1128"/>
      <c r="AI364" s="1125"/>
      <c r="AJ364" s="1125"/>
      <c r="AK364" s="1131"/>
      <c r="AL364" s="1134"/>
      <c r="AM364" s="442" t="str">
        <f>IF(Q364="","",IF(Q364&lt;O364,"！加算の要件上は問題ありませんが、令和６年度末の加算率と比較して、令和７年度の加算率が低くなっています。",""))</f>
        <v/>
      </c>
      <c r="AN364" s="443"/>
      <c r="AO364" s="1120" t="str">
        <f>IF(K364&lt;&gt;"","Q列に色付け","")</f>
        <v/>
      </c>
      <c r="AP364" s="1137" t="str">
        <f>IF(AND(AE364&lt;&gt;0,AE364&lt;&gt;""),IF(AF364="○","入力済","未入力"),"")</f>
        <v/>
      </c>
      <c r="AQ364" s="971" t="str">
        <f>IFERROR((VLOOKUP(N364, 【参考】数式用３!$BE$5:$BE$13,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【参考】数式用３!$BB$5:$BC$48, 2, FALSE), "")</f>
        <v/>
      </c>
      <c r="AV364" s="835" t="str">
        <f>IF(AND(P364&lt;&gt;"処遇改善加算Ⅲ",P364&lt;&gt;"処遇改善加算Ⅳ", P364&lt;&gt;"", AU364&lt;&gt;"対象外"), 1,"")</f>
        <v/>
      </c>
      <c r="AW364" s="835" t="str">
        <f>IFERROR("_"&amp;VLOOKUP(K364, 【参考】数式用３!$AG$2:$AH$48, 2, FALSE), "")</f>
        <v/>
      </c>
      <c r="AX364" s="1138" t="str">
        <f>IF(AND(P364="処遇改善加算Ⅰ", AL364=""), "未入力","入力済")</f>
        <v>入力済</v>
      </c>
      <c r="AY364" s="1120" t="str">
        <f>G364</f>
        <v/>
      </c>
      <c r="AZ364"/>
      <c r="BA364"/>
      <c r="BB364"/>
      <c r="BC364"/>
      <c r="BD364"/>
      <c r="BE364"/>
      <c r="BF364"/>
      <c r="BG364"/>
    </row>
    <row r="365" spans="1:59" ht="14.4" customHeight="1">
      <c r="A365" s="1153"/>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21"/>
      <c r="AP365" s="1137"/>
      <c r="AQ365" s="972"/>
      <c r="AR365" s="835"/>
      <c r="AS365" s="835"/>
      <c r="AT365" s="835"/>
      <c r="AU365" s="835"/>
      <c r="AV365" s="835"/>
      <c r="AW365" s="835"/>
      <c r="AX365" s="1138"/>
      <c r="AY365" s="1121"/>
      <c r="AZ365"/>
      <c r="BA365"/>
      <c r="BB365"/>
      <c r="BC365"/>
      <c r="BD365"/>
      <c r="BE365"/>
      <c r="BF365"/>
      <c r="BG365"/>
    </row>
    <row r="366" spans="1:59" ht="14.4" customHeight="1">
      <c r="A366" s="1154"/>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51"/>
      <c r="AN366" s="443"/>
      <c r="AO366" s="1121"/>
      <c r="AP366" s="1137"/>
      <c r="AQ366" s="972"/>
      <c r="AR366" s="835"/>
      <c r="AS366" s="835"/>
      <c r="AT366" s="835"/>
      <c r="AU366" s="835"/>
      <c r="AV366" s="835"/>
      <c r="AW366" s="835"/>
      <c r="AX366" s="1138"/>
      <c r="AY366" s="1121"/>
      <c r="AZ366"/>
      <c r="BA366"/>
      <c r="BB366"/>
      <c r="BC366"/>
      <c r="BD366"/>
      <c r="BE366"/>
      <c r="BF366"/>
      <c r="BG366"/>
    </row>
    <row r="367" spans="1:59" ht="30" customHeight="1" thickBot="1">
      <c r="A367" s="1155"/>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22"/>
      <c r="AP367" s="1137"/>
      <c r="AQ367" s="973"/>
      <c r="AR367" s="835"/>
      <c r="AS367" s="835"/>
      <c r="AT367" s="835"/>
      <c r="AU367" s="835"/>
      <c r="AV367" s="835"/>
      <c r="AW367" s="835"/>
      <c r="AX367" s="1138"/>
      <c r="AY367" s="1122"/>
      <c r="AZ367"/>
      <c r="BA367"/>
      <c r="BB367"/>
      <c r="BC367"/>
      <c r="BD367"/>
      <c r="BE367"/>
      <c r="BF367"/>
      <c r="BG367"/>
    </row>
    <row r="368" spans="1:59" ht="30" customHeight="1">
      <c r="A368" s="1152">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IFERROR(VLOOKUP(K368,【参考】数式用３!$A$2:$AD$48,MATCH(N368,【参考】数式用３!$C$4:$AD$4,0)+2,0),"")</f>
        <v/>
      </c>
      <c r="P368" s="1139"/>
      <c r="Q368" s="1142" t="str">
        <f>IFERROR(VLOOKUP(K368,【参考】数式用３!$A$2:$AC$48,MATCH(P368,【参考】数式用３!$C$4:$AC$4,0)+2,0),"")</f>
        <v/>
      </c>
      <c r="R368" s="1145" t="s">
        <v>261</v>
      </c>
      <c r="S368" s="1148"/>
      <c r="T368" s="1065" t="s">
        <v>349</v>
      </c>
      <c r="U368" s="1148"/>
      <c r="V368" s="1065" t="s">
        <v>350</v>
      </c>
      <c r="W368" s="1148"/>
      <c r="X368" s="1065" t="s">
        <v>349</v>
      </c>
      <c r="Y368" s="1148"/>
      <c r="Z368" s="1065" t="s">
        <v>351</v>
      </c>
      <c r="AA368" s="1065" t="s">
        <v>169</v>
      </c>
      <c r="AB368" s="1065" t="str">
        <f>IF(S368&gt;=1,(W368*12+Y368)-(S368*12+U368)+1,"")</f>
        <v/>
      </c>
      <c r="AC368" s="1068" t="s">
        <v>352</v>
      </c>
      <c r="AD368" s="1059" t="str">
        <f>IFERROR(ROUNDDOWN(ROUND(L368*Q368,0)*M368,0)*AB368,"")</f>
        <v/>
      </c>
      <c r="AE368" s="1062" t="str">
        <f>IFERROR(ROUNDDOWN(ROUNDDOWN(ROUND(L368*VLOOKUP(K368,【参考】数式用３!$A$2:$AC$48,MATCH("処遇改善加算Ⅳ",【参考】数式用３!$C$4:$O$4,0)+2,0),0)*M368,0)*AB368*0.5,0), "")</f>
        <v/>
      </c>
      <c r="AF368" s="1125"/>
      <c r="AG368" s="1059" t="str">
        <f>IF(AND(AQ368&lt;&gt;"対象外", P368&lt;&gt;""),ROUNDDOWN(ROUND(L368*VLOOKUP(K368,【参考】数式用３!$A$2:$K$48,MATCH("ベア加算あり",【参考】数式用３!$C$4:$K$4,0)+2,0),0)*M368,0)*AB368,"")</f>
        <v/>
      </c>
      <c r="AH368" s="1128"/>
      <c r="AI368" s="1125"/>
      <c r="AJ368" s="1125"/>
      <c r="AK368" s="1131"/>
      <c r="AL368" s="1134"/>
      <c r="AM368" s="442" t="str">
        <f>IF(Q368="","",IF(Q368&lt;O368,"！加算の要件上は問題ありませんが、令和６年度末の加算率と比較して、令和７年度の加算率が低くなっています。",""))</f>
        <v/>
      </c>
      <c r="AN368" s="443"/>
      <c r="AO368" s="1120" t="str">
        <f>IF(K368&lt;&gt;"","Q列に色付け","")</f>
        <v/>
      </c>
      <c r="AP368" s="1137" t="str">
        <f>IF(AND(AE368&lt;&gt;0,AE368&lt;&gt;""),IF(AF368="○","入力済","未入力"),"")</f>
        <v/>
      </c>
      <c r="AQ368" s="971" t="str">
        <f>IFERROR((VLOOKUP(N368, 【参考】数式用３!$BE$5:$BE$13,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【参考】数式用３!$BB$5:$BC$48, 2, FALSE), "")</f>
        <v/>
      </c>
      <c r="AV368" s="835" t="str">
        <f>IF(AND(P368&lt;&gt;"処遇改善加算Ⅲ",P368&lt;&gt;"処遇改善加算Ⅳ", P368&lt;&gt;"", AU368&lt;&gt;"対象外"), 1,"")</f>
        <v/>
      </c>
      <c r="AW368" s="835" t="str">
        <f>IFERROR("_"&amp;VLOOKUP(K368, 【参考】数式用３!$AG$2:$AH$48, 2, FALSE), "")</f>
        <v/>
      </c>
      <c r="AX368" s="1138" t="str">
        <f>IF(AND(P368="処遇改善加算Ⅰ", AL368=""), "未入力","入力済")</f>
        <v>入力済</v>
      </c>
      <c r="AY368" s="1120" t="str">
        <f>G368</f>
        <v/>
      </c>
      <c r="AZ368"/>
      <c r="BA368"/>
      <c r="BB368"/>
      <c r="BC368"/>
      <c r="BD368"/>
      <c r="BE368"/>
      <c r="BF368"/>
      <c r="BG368"/>
    </row>
    <row r="369" spans="1:59" ht="14.4" customHeight="1">
      <c r="A369" s="1153"/>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21"/>
      <c r="AP369" s="1137"/>
      <c r="AQ369" s="972"/>
      <c r="AR369" s="835"/>
      <c r="AS369" s="835"/>
      <c r="AT369" s="835"/>
      <c r="AU369" s="835"/>
      <c r="AV369" s="835"/>
      <c r="AW369" s="835"/>
      <c r="AX369" s="1138"/>
      <c r="AY369" s="1121"/>
      <c r="AZ369"/>
      <c r="BA369"/>
      <c r="BB369"/>
      <c r="BC369"/>
      <c r="BD369"/>
      <c r="BE369"/>
      <c r="BF369"/>
      <c r="BG369"/>
    </row>
    <row r="370" spans="1:59" ht="14.4" customHeight="1">
      <c r="A370" s="1154"/>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51"/>
      <c r="AN370" s="443"/>
      <c r="AO370" s="1121"/>
      <c r="AP370" s="1137"/>
      <c r="AQ370" s="972"/>
      <c r="AR370" s="835"/>
      <c r="AS370" s="835"/>
      <c r="AT370" s="835"/>
      <c r="AU370" s="835"/>
      <c r="AV370" s="835"/>
      <c r="AW370" s="835"/>
      <c r="AX370" s="1138"/>
      <c r="AY370" s="1121"/>
      <c r="AZ370"/>
      <c r="BA370"/>
      <c r="BB370"/>
      <c r="BC370"/>
      <c r="BD370"/>
      <c r="BE370"/>
      <c r="BF370"/>
      <c r="BG370"/>
    </row>
    <row r="371" spans="1:59" ht="30" customHeight="1" thickBot="1">
      <c r="A371" s="1155"/>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22"/>
      <c r="AP371" s="1137"/>
      <c r="AQ371" s="973"/>
      <c r="AR371" s="835"/>
      <c r="AS371" s="835"/>
      <c r="AT371" s="835"/>
      <c r="AU371" s="835"/>
      <c r="AV371" s="835"/>
      <c r="AW371" s="835"/>
      <c r="AX371" s="1138"/>
      <c r="AY371" s="1122"/>
      <c r="AZ371"/>
      <c r="BA371"/>
      <c r="BB371"/>
      <c r="BC371"/>
      <c r="BD371"/>
      <c r="BE371"/>
      <c r="BF371"/>
      <c r="BG371"/>
    </row>
    <row r="372" spans="1:59" ht="30" customHeight="1">
      <c r="A372" s="1152">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IFERROR(VLOOKUP(K372,【参考】数式用３!$A$2:$AD$48,MATCH(N372,【参考】数式用３!$C$4:$AD$4,0)+2,0),"")</f>
        <v/>
      </c>
      <c r="P372" s="1139"/>
      <c r="Q372" s="1142" t="str">
        <f>IFERROR(VLOOKUP(K372,【参考】数式用３!$A$2:$AC$48,MATCH(P372,【参考】数式用３!$C$4:$AC$4,0)+2,0),"")</f>
        <v/>
      </c>
      <c r="R372" s="1145" t="s">
        <v>261</v>
      </c>
      <c r="S372" s="1148"/>
      <c r="T372" s="1065" t="s">
        <v>349</v>
      </c>
      <c r="U372" s="1148"/>
      <c r="V372" s="1065" t="s">
        <v>350</v>
      </c>
      <c r="W372" s="1148"/>
      <c r="X372" s="1065" t="s">
        <v>349</v>
      </c>
      <c r="Y372" s="1148"/>
      <c r="Z372" s="1065" t="s">
        <v>351</v>
      </c>
      <c r="AA372" s="1065" t="s">
        <v>169</v>
      </c>
      <c r="AB372" s="1065" t="str">
        <f>IF(S372&gt;=1,(W372*12+Y372)-(S372*12+U372)+1,"")</f>
        <v/>
      </c>
      <c r="AC372" s="1068" t="s">
        <v>352</v>
      </c>
      <c r="AD372" s="1059" t="str">
        <f>IFERROR(ROUNDDOWN(ROUND(L372*Q372,0)*M372,0)*AB372,"")</f>
        <v/>
      </c>
      <c r="AE372" s="1062" t="str">
        <f>IFERROR(ROUNDDOWN(ROUNDDOWN(ROUND(L372*VLOOKUP(K372,【参考】数式用３!$A$2:$AC$48,MATCH("処遇改善加算Ⅳ",【参考】数式用３!$C$4:$O$4,0)+2,0),0)*M372,0)*AB372*0.5,0), "")</f>
        <v/>
      </c>
      <c r="AF372" s="1125"/>
      <c r="AG372" s="1059" t="str">
        <f>IF(AND(AQ372&lt;&gt;"対象外", P372&lt;&gt;""),ROUNDDOWN(ROUND(L372*VLOOKUP(K372,【参考】数式用３!$A$2:$K$48,MATCH("ベア加算あり",【参考】数式用３!$C$4:$K$4,0)+2,0),0)*M372,0)*AB372,"")</f>
        <v/>
      </c>
      <c r="AH372" s="1128"/>
      <c r="AI372" s="1125"/>
      <c r="AJ372" s="1125"/>
      <c r="AK372" s="1131"/>
      <c r="AL372" s="1134"/>
      <c r="AM372" s="442" t="str">
        <f>IF(Q372="","",IF(Q372&lt;O372,"！加算の要件上は問題ありませんが、令和６年度末の加算率と比較して、令和７年度の加算率が低くなっています。",""))</f>
        <v/>
      </c>
      <c r="AN372" s="443"/>
      <c r="AO372" s="1120" t="str">
        <f>IF(K372&lt;&gt;"","Q列に色付け","")</f>
        <v/>
      </c>
      <c r="AP372" s="1137" t="str">
        <f>IF(AND(AE372&lt;&gt;0,AE372&lt;&gt;""),IF(AF372="○","入力済","未入力"),"")</f>
        <v/>
      </c>
      <c r="AQ372" s="971" t="str">
        <f>IFERROR((VLOOKUP(N372, 【参考】数式用３!$BE$5:$BE$13,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【参考】数式用３!$BB$5:$BC$48, 2, FALSE), "")</f>
        <v/>
      </c>
      <c r="AV372" s="835" t="str">
        <f>IF(AND(P372&lt;&gt;"処遇改善加算Ⅲ",P372&lt;&gt;"処遇改善加算Ⅳ", P372&lt;&gt;"", AU372&lt;&gt;"対象外"), 1,"")</f>
        <v/>
      </c>
      <c r="AW372" s="835" t="str">
        <f>IFERROR("_"&amp;VLOOKUP(K372, 【参考】数式用３!$AG$2:$AH$48, 2, FALSE), "")</f>
        <v/>
      </c>
      <c r="AX372" s="1138" t="str">
        <f>IF(AND(P372="処遇改善加算Ⅰ", AL372=""), "未入力","入力済")</f>
        <v>入力済</v>
      </c>
      <c r="AY372" s="1120" t="str">
        <f>G372</f>
        <v/>
      </c>
      <c r="AZ372"/>
      <c r="BA372"/>
      <c r="BB372"/>
      <c r="BC372"/>
      <c r="BD372"/>
      <c r="BE372"/>
      <c r="BF372"/>
      <c r="BG372"/>
    </row>
    <row r="373" spans="1:59" ht="14.4" customHeight="1">
      <c r="A373" s="1153"/>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21"/>
      <c r="AP373" s="1137"/>
      <c r="AQ373" s="972"/>
      <c r="AR373" s="835"/>
      <c r="AS373" s="835"/>
      <c r="AT373" s="835"/>
      <c r="AU373" s="835"/>
      <c r="AV373" s="835"/>
      <c r="AW373" s="835"/>
      <c r="AX373" s="1138"/>
      <c r="AY373" s="1121"/>
      <c r="AZ373"/>
      <c r="BA373"/>
      <c r="BB373"/>
      <c r="BC373"/>
      <c r="BD373"/>
      <c r="BE373"/>
      <c r="BF373"/>
      <c r="BG373"/>
    </row>
    <row r="374" spans="1:59" ht="14.4" customHeight="1">
      <c r="A374" s="1154"/>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51"/>
      <c r="AN374" s="443"/>
      <c r="AO374" s="1121"/>
      <c r="AP374" s="1137"/>
      <c r="AQ374" s="972"/>
      <c r="AR374" s="835"/>
      <c r="AS374" s="835"/>
      <c r="AT374" s="835"/>
      <c r="AU374" s="835"/>
      <c r="AV374" s="835"/>
      <c r="AW374" s="835"/>
      <c r="AX374" s="1138"/>
      <c r="AY374" s="1121"/>
      <c r="AZ374"/>
      <c r="BA374"/>
      <c r="BB374"/>
      <c r="BC374"/>
      <c r="BD374"/>
      <c r="BE374"/>
      <c r="BF374"/>
      <c r="BG374"/>
    </row>
    <row r="375" spans="1:59" ht="30" customHeight="1" thickBot="1">
      <c r="A375" s="1155"/>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22"/>
      <c r="AP375" s="1137"/>
      <c r="AQ375" s="973"/>
      <c r="AR375" s="835"/>
      <c r="AS375" s="835"/>
      <c r="AT375" s="835"/>
      <c r="AU375" s="835"/>
      <c r="AV375" s="835"/>
      <c r="AW375" s="835"/>
      <c r="AX375" s="1138"/>
      <c r="AY375" s="1122"/>
      <c r="AZ375"/>
      <c r="BA375"/>
      <c r="BB375"/>
      <c r="BC375"/>
      <c r="BD375"/>
      <c r="BE375"/>
      <c r="BF375"/>
      <c r="BG375"/>
    </row>
    <row r="376" spans="1:59" ht="30" customHeight="1">
      <c r="A376" s="1152">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IFERROR(VLOOKUP(K376,【参考】数式用３!$A$2:$AD$48,MATCH(N376,【参考】数式用３!$C$4:$AD$4,0)+2,0),"")</f>
        <v/>
      </c>
      <c r="P376" s="1139"/>
      <c r="Q376" s="1142" t="str">
        <f>IFERROR(VLOOKUP(K376,【参考】数式用３!$A$2:$AC$48,MATCH(P376,【参考】数式用３!$C$4:$AC$4,0)+2,0),"")</f>
        <v/>
      </c>
      <c r="R376" s="1145" t="s">
        <v>261</v>
      </c>
      <c r="S376" s="1148"/>
      <c r="T376" s="1065" t="s">
        <v>349</v>
      </c>
      <c r="U376" s="1148"/>
      <c r="V376" s="1065" t="s">
        <v>350</v>
      </c>
      <c r="W376" s="1148"/>
      <c r="X376" s="1065" t="s">
        <v>349</v>
      </c>
      <c r="Y376" s="1148"/>
      <c r="Z376" s="1065" t="s">
        <v>351</v>
      </c>
      <c r="AA376" s="1065" t="s">
        <v>169</v>
      </c>
      <c r="AB376" s="1065" t="str">
        <f>IF(S376&gt;=1,(W376*12+Y376)-(S376*12+U376)+1,"")</f>
        <v/>
      </c>
      <c r="AC376" s="1068" t="s">
        <v>352</v>
      </c>
      <c r="AD376" s="1059" t="str">
        <f>IFERROR(ROUNDDOWN(ROUND(L376*Q376,0)*M376,0)*AB376,"")</f>
        <v/>
      </c>
      <c r="AE376" s="1062" t="str">
        <f>IFERROR(ROUNDDOWN(ROUNDDOWN(ROUND(L376*VLOOKUP(K376,【参考】数式用３!$A$2:$AC$48,MATCH("処遇改善加算Ⅳ",【参考】数式用３!$C$4:$O$4,0)+2,0),0)*M376,0)*AB376*0.5,0), "")</f>
        <v/>
      </c>
      <c r="AF376" s="1125"/>
      <c r="AG376" s="1059" t="str">
        <f>IF(AND(AQ376&lt;&gt;"対象外", P376&lt;&gt;""),ROUNDDOWN(ROUND(L376*VLOOKUP(K376,【参考】数式用３!$A$2:$K$48,MATCH("ベア加算あり",【参考】数式用３!$C$4:$K$4,0)+2,0),0)*M376,0)*AB376,"")</f>
        <v/>
      </c>
      <c r="AH376" s="1128"/>
      <c r="AI376" s="1125"/>
      <c r="AJ376" s="1125"/>
      <c r="AK376" s="1131"/>
      <c r="AL376" s="1134"/>
      <c r="AM376" s="442" t="str">
        <f>IF(Q376="","",IF(Q376&lt;O376,"！加算の要件上は問題ありませんが、令和６年度末の加算率と比較して、令和７年度の加算率が低くなっています。",""))</f>
        <v/>
      </c>
      <c r="AN376" s="443"/>
      <c r="AO376" s="1120" t="str">
        <f>IF(K376&lt;&gt;"","Q列に色付け","")</f>
        <v/>
      </c>
      <c r="AP376" s="1137" t="str">
        <f>IF(AND(AE376&lt;&gt;0,AE376&lt;&gt;""),IF(AF376="○","入力済","未入力"),"")</f>
        <v/>
      </c>
      <c r="AQ376" s="971" t="str">
        <f>IFERROR((VLOOKUP(N376, 【参考】数式用３!$BE$5:$BE$13,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【参考】数式用３!$BB$5:$BC$48, 2, FALSE), "")</f>
        <v/>
      </c>
      <c r="AV376" s="835" t="str">
        <f>IF(AND(P376&lt;&gt;"処遇改善加算Ⅲ",P376&lt;&gt;"処遇改善加算Ⅳ", P376&lt;&gt;"", AU376&lt;&gt;"対象外"), 1,"")</f>
        <v/>
      </c>
      <c r="AW376" s="835" t="str">
        <f>IFERROR("_"&amp;VLOOKUP(K376, 【参考】数式用３!$AG$2:$AH$48, 2, FALSE), "")</f>
        <v/>
      </c>
      <c r="AX376" s="1138" t="str">
        <f>IF(AND(P376="処遇改善加算Ⅰ", AL376=""), "未入力","入力済")</f>
        <v>入力済</v>
      </c>
      <c r="AY376" s="1120" t="str">
        <f>G376</f>
        <v/>
      </c>
      <c r="AZ376"/>
      <c r="BA376"/>
      <c r="BB376"/>
      <c r="BC376"/>
      <c r="BD376"/>
      <c r="BE376"/>
      <c r="BF376"/>
      <c r="BG376"/>
    </row>
    <row r="377" spans="1:59" ht="14.4" customHeight="1">
      <c r="A377" s="1153"/>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21"/>
      <c r="AP377" s="1137"/>
      <c r="AQ377" s="972"/>
      <c r="AR377" s="835"/>
      <c r="AS377" s="835"/>
      <c r="AT377" s="835"/>
      <c r="AU377" s="835"/>
      <c r="AV377" s="835"/>
      <c r="AW377" s="835"/>
      <c r="AX377" s="1138"/>
      <c r="AY377" s="1121"/>
      <c r="AZ377"/>
      <c r="BA377"/>
      <c r="BB377"/>
      <c r="BC377"/>
      <c r="BD377"/>
      <c r="BE377"/>
      <c r="BF377"/>
      <c r="BG377"/>
    </row>
    <row r="378" spans="1:59" ht="14.4" customHeight="1">
      <c r="A378" s="1154"/>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51"/>
      <c r="AN378" s="443"/>
      <c r="AO378" s="1121"/>
      <c r="AP378" s="1137"/>
      <c r="AQ378" s="972"/>
      <c r="AR378" s="835"/>
      <c r="AS378" s="835"/>
      <c r="AT378" s="835"/>
      <c r="AU378" s="835"/>
      <c r="AV378" s="835"/>
      <c r="AW378" s="835"/>
      <c r="AX378" s="1138"/>
      <c r="AY378" s="1121"/>
      <c r="AZ378"/>
      <c r="BA378"/>
      <c r="BB378"/>
      <c r="BC378"/>
      <c r="BD378"/>
      <c r="BE378"/>
      <c r="BF378"/>
      <c r="BG378"/>
    </row>
    <row r="379" spans="1:59" ht="30" customHeight="1" thickBot="1">
      <c r="A379" s="1155"/>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22"/>
      <c r="AP379" s="1137"/>
      <c r="AQ379" s="973"/>
      <c r="AR379" s="835"/>
      <c r="AS379" s="835"/>
      <c r="AT379" s="835"/>
      <c r="AU379" s="835"/>
      <c r="AV379" s="835"/>
      <c r="AW379" s="835"/>
      <c r="AX379" s="1138"/>
      <c r="AY379" s="1122"/>
      <c r="AZ379"/>
      <c r="BA379"/>
      <c r="BB379"/>
      <c r="BC379"/>
      <c r="BD379"/>
      <c r="BE379"/>
      <c r="BF379"/>
      <c r="BG379"/>
    </row>
    <row r="380" spans="1:59" ht="30" customHeight="1">
      <c r="A380" s="1152">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IFERROR(VLOOKUP(K380,【参考】数式用３!$A$2:$AD$48,MATCH(N380,【参考】数式用３!$C$4:$AD$4,0)+2,0),"")</f>
        <v/>
      </c>
      <c r="P380" s="1139"/>
      <c r="Q380" s="1142" t="str">
        <f>IFERROR(VLOOKUP(K380,【参考】数式用３!$A$2:$AC$48,MATCH(P380,【参考】数式用３!$C$4:$AC$4,0)+2,0),"")</f>
        <v/>
      </c>
      <c r="R380" s="1145" t="s">
        <v>261</v>
      </c>
      <c r="S380" s="1148"/>
      <c r="T380" s="1065" t="s">
        <v>349</v>
      </c>
      <c r="U380" s="1148"/>
      <c r="V380" s="1065" t="s">
        <v>350</v>
      </c>
      <c r="W380" s="1148"/>
      <c r="X380" s="1065" t="s">
        <v>349</v>
      </c>
      <c r="Y380" s="1148"/>
      <c r="Z380" s="1065" t="s">
        <v>351</v>
      </c>
      <c r="AA380" s="1065" t="s">
        <v>169</v>
      </c>
      <c r="AB380" s="1065" t="str">
        <f>IF(S380&gt;=1,(W380*12+Y380)-(S380*12+U380)+1,"")</f>
        <v/>
      </c>
      <c r="AC380" s="1068" t="s">
        <v>352</v>
      </c>
      <c r="AD380" s="1059" t="str">
        <f>IFERROR(ROUNDDOWN(ROUND(L380*Q380,0)*M380,0)*AB380,"")</f>
        <v/>
      </c>
      <c r="AE380" s="1062" t="str">
        <f>IFERROR(ROUNDDOWN(ROUNDDOWN(ROUND(L380*VLOOKUP(K380,【参考】数式用３!$A$2:$AC$48,MATCH("処遇改善加算Ⅳ",【参考】数式用３!$C$4:$O$4,0)+2,0),0)*M380,0)*AB380*0.5,0), "")</f>
        <v/>
      </c>
      <c r="AF380" s="1125"/>
      <c r="AG380" s="1059" t="str">
        <f>IF(AND(AQ380&lt;&gt;"対象外", P380&lt;&gt;""),ROUNDDOWN(ROUND(L380*VLOOKUP(K380,【参考】数式用３!$A$2:$K$48,MATCH("ベア加算あり",【参考】数式用３!$C$4:$K$4,0)+2,0),0)*M380,0)*AB380,"")</f>
        <v/>
      </c>
      <c r="AH380" s="1128"/>
      <c r="AI380" s="1125"/>
      <c r="AJ380" s="1125"/>
      <c r="AK380" s="1131"/>
      <c r="AL380" s="1134"/>
      <c r="AM380" s="442" t="str">
        <f>IF(Q380="","",IF(Q380&lt;O380,"！加算の要件上は問題ありませんが、令和６年度末の加算率と比較して、令和７年度の加算率が低くなっています。",""))</f>
        <v/>
      </c>
      <c r="AN380" s="443"/>
      <c r="AO380" s="1121" t="str">
        <f>IF(K380&lt;&gt;"","Q列に色付け","")</f>
        <v/>
      </c>
      <c r="AP380" s="1137" t="str">
        <f>IF(AND(AE380&lt;&gt;0,AE380&lt;&gt;""),IF(AF380="○","入力済","未入力"),"")</f>
        <v/>
      </c>
      <c r="AQ380" s="971" t="str">
        <f>IFERROR((VLOOKUP(N380, 【参考】数式用３!$BE$5:$BE$13,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【参考】数式用３!$BB$5:$BC$48, 2, FALSE), "")</f>
        <v/>
      </c>
      <c r="AV380" s="835" t="str">
        <f>IF(AND(P380&lt;&gt;"処遇改善加算Ⅲ",P380&lt;&gt;"処遇改善加算Ⅳ", P380&lt;&gt;"", AU380&lt;&gt;"対象外"), 1,"")</f>
        <v/>
      </c>
      <c r="AW380" s="835" t="str">
        <f>IFERROR("_"&amp;VLOOKUP(K380, 【参考】数式用３!$AG$2:$AH$48, 2, FALSE), "")</f>
        <v/>
      </c>
      <c r="AX380" s="1138" t="str">
        <f>IF(AND(P380="処遇改善加算Ⅰ", AL380=""), "未入力","入力済")</f>
        <v>入力済</v>
      </c>
      <c r="AY380" s="1120" t="str">
        <f>G380</f>
        <v/>
      </c>
      <c r="AZ380"/>
      <c r="BA380"/>
      <c r="BB380"/>
      <c r="BC380"/>
      <c r="BD380"/>
      <c r="BE380"/>
      <c r="BF380"/>
      <c r="BG380"/>
    </row>
    <row r="381" spans="1:59" ht="14.4" customHeight="1">
      <c r="A381" s="1153"/>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21"/>
      <c r="AP381" s="1137"/>
      <c r="AQ381" s="972"/>
      <c r="AR381" s="835"/>
      <c r="AS381" s="835"/>
      <c r="AT381" s="835"/>
      <c r="AU381" s="835"/>
      <c r="AV381" s="835"/>
      <c r="AW381" s="835"/>
      <c r="AX381" s="1138"/>
      <c r="AY381" s="1121"/>
      <c r="AZ381"/>
      <c r="BA381"/>
      <c r="BB381"/>
      <c r="BC381"/>
      <c r="BD381"/>
      <c r="BE381"/>
      <c r="BF381"/>
      <c r="BG381"/>
    </row>
    <row r="382" spans="1:59" ht="14.4" customHeight="1">
      <c r="A382" s="1154"/>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51"/>
      <c r="AN382" s="443"/>
      <c r="AO382" s="1121"/>
      <c r="AP382" s="1137"/>
      <c r="AQ382" s="972"/>
      <c r="AR382" s="835"/>
      <c r="AS382" s="835"/>
      <c r="AT382" s="835"/>
      <c r="AU382" s="835"/>
      <c r="AV382" s="835"/>
      <c r="AW382" s="835"/>
      <c r="AX382" s="1138"/>
      <c r="AY382" s="1121"/>
      <c r="AZ382"/>
      <c r="BA382"/>
      <c r="BB382"/>
      <c r="BC382"/>
      <c r="BD382"/>
      <c r="BE382"/>
      <c r="BF382"/>
      <c r="BG382"/>
    </row>
    <row r="383" spans="1:59" ht="30" customHeight="1" thickBot="1">
      <c r="A383" s="1155"/>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22"/>
      <c r="AP383" s="1137"/>
      <c r="AQ383" s="973"/>
      <c r="AR383" s="835"/>
      <c r="AS383" s="835"/>
      <c r="AT383" s="835"/>
      <c r="AU383" s="835"/>
      <c r="AV383" s="835"/>
      <c r="AW383" s="835"/>
      <c r="AX383" s="1138"/>
      <c r="AY383" s="1122"/>
      <c r="AZ383"/>
      <c r="BA383"/>
      <c r="BB383"/>
      <c r="BC383"/>
      <c r="BD383"/>
      <c r="BE383"/>
      <c r="BF383"/>
      <c r="BG383"/>
    </row>
    <row r="384" spans="1:59" ht="30" customHeight="1">
      <c r="A384" s="1152">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IFERROR(VLOOKUP(K384,【参考】数式用３!$A$2:$AD$48,MATCH(N384,【参考】数式用３!$C$4:$AD$4,0)+2,0),"")</f>
        <v/>
      </c>
      <c r="P384" s="1139"/>
      <c r="Q384" s="1142" t="str">
        <f>IFERROR(VLOOKUP(K384,【参考】数式用３!$A$2:$AC$48,MATCH(P384,【参考】数式用３!$C$4:$AC$4,0)+2,0),"")</f>
        <v/>
      </c>
      <c r="R384" s="1145" t="s">
        <v>261</v>
      </c>
      <c r="S384" s="1148"/>
      <c r="T384" s="1065" t="s">
        <v>349</v>
      </c>
      <c r="U384" s="1148"/>
      <c r="V384" s="1065" t="s">
        <v>350</v>
      </c>
      <c r="W384" s="1148"/>
      <c r="X384" s="1065" t="s">
        <v>349</v>
      </c>
      <c r="Y384" s="1148"/>
      <c r="Z384" s="1065" t="s">
        <v>351</v>
      </c>
      <c r="AA384" s="1065" t="s">
        <v>169</v>
      </c>
      <c r="AB384" s="1065" t="str">
        <f>IF(S384&gt;=1,(W384*12+Y384)-(S384*12+U384)+1,"")</f>
        <v/>
      </c>
      <c r="AC384" s="1068" t="s">
        <v>352</v>
      </c>
      <c r="AD384" s="1059" t="str">
        <f>IFERROR(ROUNDDOWN(ROUND(L384*Q384,0)*M384,0)*AB384,"")</f>
        <v/>
      </c>
      <c r="AE384" s="1062" t="str">
        <f>IFERROR(ROUNDDOWN(ROUNDDOWN(ROUND(L384*VLOOKUP(K384,【参考】数式用３!$A$2:$AC$48,MATCH("処遇改善加算Ⅳ",【参考】数式用３!$C$4:$O$4,0)+2,0),0)*M384,0)*AB384*0.5,0), "")</f>
        <v/>
      </c>
      <c r="AF384" s="1125"/>
      <c r="AG384" s="1059" t="str">
        <f>IF(AND(AQ384&lt;&gt;"対象外", P384&lt;&gt;""),ROUNDDOWN(ROUND(L384*VLOOKUP(K384,【参考】数式用３!$A$2:$K$48,MATCH("ベア加算あり",【参考】数式用３!$C$4:$K$4,0)+2,0),0)*M384,0)*AB384,"")</f>
        <v/>
      </c>
      <c r="AH384" s="1128"/>
      <c r="AI384" s="1125"/>
      <c r="AJ384" s="1125"/>
      <c r="AK384" s="1131"/>
      <c r="AL384" s="1134"/>
      <c r="AM384" s="442" t="str">
        <f>IF(Q384="","",IF(Q384&lt;O384,"！加算の要件上は問題ありませんが、令和６年度末の加算率と比較して、令和７年度の加算率が低くなっています。",""))</f>
        <v/>
      </c>
      <c r="AN384" s="443"/>
      <c r="AO384" s="1120" t="str">
        <f>IF(K384&lt;&gt;"","Q列に色付け","")</f>
        <v/>
      </c>
      <c r="AP384" s="1137" t="str">
        <f>IF(AND(AE384&lt;&gt;0,AE384&lt;&gt;""),IF(AF384="○","入力済","未入力"),"")</f>
        <v/>
      </c>
      <c r="AQ384" s="971" t="str">
        <f>IFERROR((VLOOKUP(N384, 【参考】数式用３!$BE$5:$BE$13,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【参考】数式用３!$BB$5:$BC$48, 2, FALSE), "")</f>
        <v/>
      </c>
      <c r="AV384" s="835" t="str">
        <f>IF(AND(P384&lt;&gt;"処遇改善加算Ⅲ",P384&lt;&gt;"処遇改善加算Ⅳ", P384&lt;&gt;"", AU384&lt;&gt;"対象外"), 1,"")</f>
        <v/>
      </c>
      <c r="AW384" s="835" t="str">
        <f>IFERROR("_"&amp;VLOOKUP(K384, 【参考】数式用３!$AG$2:$AH$48, 2, FALSE), "")</f>
        <v/>
      </c>
      <c r="AX384" s="1138" t="str">
        <f>IF(AND(P384="処遇改善加算Ⅰ", AL384=""), "未入力","入力済")</f>
        <v>入力済</v>
      </c>
      <c r="AY384" s="1120" t="str">
        <f>G384</f>
        <v/>
      </c>
      <c r="AZ384"/>
      <c r="BA384"/>
      <c r="BB384"/>
      <c r="BC384"/>
      <c r="BD384"/>
      <c r="BE384"/>
      <c r="BF384"/>
      <c r="BG384"/>
    </row>
    <row r="385" spans="1:59" ht="14.4" customHeight="1">
      <c r="A385" s="1153"/>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21"/>
      <c r="AP385" s="1137"/>
      <c r="AQ385" s="972"/>
      <c r="AR385" s="835"/>
      <c r="AS385" s="835"/>
      <c r="AT385" s="835"/>
      <c r="AU385" s="835"/>
      <c r="AV385" s="835"/>
      <c r="AW385" s="835"/>
      <c r="AX385" s="1138"/>
      <c r="AY385" s="1121"/>
      <c r="AZ385"/>
      <c r="BA385"/>
      <c r="BB385"/>
      <c r="BC385"/>
      <c r="BD385"/>
      <c r="BE385"/>
      <c r="BF385"/>
      <c r="BG385"/>
    </row>
    <row r="386" spans="1:59" ht="14.4" customHeight="1">
      <c r="A386" s="1154"/>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51"/>
      <c r="AN386" s="443"/>
      <c r="AO386" s="1121"/>
      <c r="AP386" s="1137"/>
      <c r="AQ386" s="972"/>
      <c r="AR386" s="835"/>
      <c r="AS386" s="835"/>
      <c r="AT386" s="835"/>
      <c r="AU386" s="835"/>
      <c r="AV386" s="835"/>
      <c r="AW386" s="835"/>
      <c r="AX386" s="1138"/>
      <c r="AY386" s="1121"/>
      <c r="AZ386"/>
      <c r="BA386"/>
      <c r="BB386"/>
      <c r="BC386"/>
      <c r="BD386"/>
      <c r="BE386"/>
      <c r="BF386"/>
      <c r="BG386"/>
    </row>
    <row r="387" spans="1:59" ht="30" customHeight="1" thickBot="1">
      <c r="A387" s="1155"/>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22"/>
      <c r="AP387" s="1137"/>
      <c r="AQ387" s="973"/>
      <c r="AR387" s="835"/>
      <c r="AS387" s="835"/>
      <c r="AT387" s="835"/>
      <c r="AU387" s="835"/>
      <c r="AV387" s="835"/>
      <c r="AW387" s="835"/>
      <c r="AX387" s="1138"/>
      <c r="AY387" s="1122"/>
      <c r="AZ387"/>
      <c r="BA387"/>
      <c r="BB387"/>
      <c r="BC387"/>
      <c r="BD387"/>
      <c r="BE387"/>
      <c r="BF387"/>
      <c r="BG387"/>
    </row>
    <row r="388" spans="1:59" ht="30" customHeight="1">
      <c r="A388" s="1152">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IFERROR(VLOOKUP(K388,【参考】数式用３!$A$2:$AD$48,MATCH(N388,【参考】数式用３!$C$4:$AD$4,0)+2,0),"")</f>
        <v/>
      </c>
      <c r="P388" s="1139"/>
      <c r="Q388" s="1142" t="str">
        <f>IFERROR(VLOOKUP(K388,【参考】数式用３!$A$2:$AC$48,MATCH(P388,【参考】数式用３!$C$4:$AC$4,0)+2,0),"")</f>
        <v/>
      </c>
      <c r="R388" s="1145" t="s">
        <v>261</v>
      </c>
      <c r="S388" s="1148"/>
      <c r="T388" s="1065" t="s">
        <v>349</v>
      </c>
      <c r="U388" s="1148"/>
      <c r="V388" s="1065" t="s">
        <v>350</v>
      </c>
      <c r="W388" s="1148"/>
      <c r="X388" s="1065" t="s">
        <v>349</v>
      </c>
      <c r="Y388" s="1148"/>
      <c r="Z388" s="1065" t="s">
        <v>351</v>
      </c>
      <c r="AA388" s="1065" t="s">
        <v>169</v>
      </c>
      <c r="AB388" s="1065" t="str">
        <f>IF(S388&gt;=1,(W388*12+Y388)-(S388*12+U388)+1,"")</f>
        <v/>
      </c>
      <c r="AC388" s="1068" t="s">
        <v>352</v>
      </c>
      <c r="AD388" s="1059" t="str">
        <f>IFERROR(ROUNDDOWN(ROUND(L388*Q388,0)*M388,0)*AB388,"")</f>
        <v/>
      </c>
      <c r="AE388" s="1062" t="str">
        <f>IFERROR(ROUNDDOWN(ROUNDDOWN(ROUND(L388*VLOOKUP(K388,【参考】数式用３!$A$2:$AC$48,MATCH("処遇改善加算Ⅳ",【参考】数式用３!$C$4:$O$4,0)+2,0),0)*M388,0)*AB388*0.5,0), "")</f>
        <v/>
      </c>
      <c r="AF388" s="1125"/>
      <c r="AG388" s="1059" t="str">
        <f>IF(AND(AQ388&lt;&gt;"対象外", P388&lt;&gt;""),ROUNDDOWN(ROUND(L388*VLOOKUP(K388,【参考】数式用３!$A$2:$K$48,MATCH("ベア加算あり",【参考】数式用３!$C$4:$K$4,0)+2,0),0)*M388,0)*AB388,"")</f>
        <v/>
      </c>
      <c r="AH388" s="1128"/>
      <c r="AI388" s="1125"/>
      <c r="AJ388" s="1125"/>
      <c r="AK388" s="1131"/>
      <c r="AL388" s="1134"/>
      <c r="AM388" s="442" t="str">
        <f>IF(Q388="","",IF(Q388&lt;O388,"！加算の要件上は問題ありませんが、令和６年度末の加算率と比較して、令和７年度の加算率が低くなっています。",""))</f>
        <v/>
      </c>
      <c r="AN388" s="443"/>
      <c r="AO388" s="1120" t="str">
        <f>IF(K388&lt;&gt;"","Q列に色付け","")</f>
        <v/>
      </c>
      <c r="AP388" s="1137" t="str">
        <f>IF(AND(AE388&lt;&gt;0,AE388&lt;&gt;""),IF(AF388="○","入力済","未入力"),"")</f>
        <v/>
      </c>
      <c r="AQ388" s="971" t="str">
        <f>IFERROR((VLOOKUP(N388, 【参考】数式用３!$BE$5:$BE$13,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【参考】数式用３!$BB$5:$BC$48, 2, FALSE), "")</f>
        <v/>
      </c>
      <c r="AV388" s="835" t="str">
        <f>IF(AND(P388&lt;&gt;"処遇改善加算Ⅲ",P388&lt;&gt;"処遇改善加算Ⅳ", P388&lt;&gt;"", AU388&lt;&gt;"対象外"), 1,"")</f>
        <v/>
      </c>
      <c r="AW388" s="835" t="str">
        <f>IFERROR("_"&amp;VLOOKUP(K388, 【参考】数式用３!$AG$2:$AH$48, 2, FALSE), "")</f>
        <v/>
      </c>
      <c r="AX388" s="1138" t="str">
        <f>IF(AND(P388="処遇改善加算Ⅰ", AL388=""), "未入力","入力済")</f>
        <v>入力済</v>
      </c>
      <c r="AY388" s="1120" t="str">
        <f>G388</f>
        <v/>
      </c>
      <c r="AZ388"/>
      <c r="BA388"/>
      <c r="BB388"/>
      <c r="BC388"/>
      <c r="BD388"/>
      <c r="BE388"/>
      <c r="BF388"/>
      <c r="BG388"/>
    </row>
    <row r="389" spans="1:59" ht="14.4" customHeight="1">
      <c r="A389" s="1153"/>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21"/>
      <c r="AP389" s="1137"/>
      <c r="AQ389" s="972"/>
      <c r="AR389" s="835"/>
      <c r="AS389" s="835"/>
      <c r="AT389" s="835"/>
      <c r="AU389" s="835"/>
      <c r="AV389" s="835"/>
      <c r="AW389" s="835"/>
      <c r="AX389" s="1138"/>
      <c r="AY389" s="1121"/>
      <c r="AZ389"/>
      <c r="BA389"/>
      <c r="BB389"/>
      <c r="BC389"/>
      <c r="BD389"/>
      <c r="BE389"/>
      <c r="BF389"/>
      <c r="BG389"/>
    </row>
    <row r="390" spans="1:59" ht="14.4" customHeight="1">
      <c r="A390" s="1154"/>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51"/>
      <c r="AN390" s="443"/>
      <c r="AO390" s="1121"/>
      <c r="AP390" s="1137"/>
      <c r="AQ390" s="972"/>
      <c r="AR390" s="835"/>
      <c r="AS390" s="835"/>
      <c r="AT390" s="835"/>
      <c r="AU390" s="835"/>
      <c r="AV390" s="835"/>
      <c r="AW390" s="835"/>
      <c r="AX390" s="1138"/>
      <c r="AY390" s="1121"/>
      <c r="AZ390"/>
      <c r="BA390"/>
      <c r="BB390"/>
      <c r="BC390"/>
      <c r="BD390"/>
      <c r="BE390"/>
      <c r="BF390"/>
      <c r="BG390"/>
    </row>
    <row r="391" spans="1:59" ht="30" customHeight="1" thickBot="1">
      <c r="A391" s="1155"/>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22"/>
      <c r="AP391" s="1137"/>
      <c r="AQ391" s="973"/>
      <c r="AR391" s="835"/>
      <c r="AS391" s="835"/>
      <c r="AT391" s="835"/>
      <c r="AU391" s="835"/>
      <c r="AV391" s="835"/>
      <c r="AW391" s="835"/>
      <c r="AX391" s="1138"/>
      <c r="AY391" s="1122"/>
      <c r="AZ391"/>
      <c r="BA391"/>
      <c r="BB391"/>
      <c r="BC391"/>
      <c r="BD391"/>
      <c r="BE391"/>
      <c r="BF391"/>
      <c r="BG391"/>
    </row>
    <row r="392" spans="1:59" ht="30" customHeight="1">
      <c r="A392" s="1152">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IFERROR(VLOOKUP(K392,【参考】数式用３!$A$2:$AD$48,MATCH(N392,【参考】数式用３!$C$4:$AD$4,0)+2,0),"")</f>
        <v/>
      </c>
      <c r="P392" s="1139"/>
      <c r="Q392" s="1142" t="str">
        <f>IFERROR(VLOOKUP(K392,【参考】数式用３!$A$2:$AC$48,MATCH(P392,【参考】数式用３!$C$4:$AC$4,0)+2,0),"")</f>
        <v/>
      </c>
      <c r="R392" s="1145" t="s">
        <v>261</v>
      </c>
      <c r="S392" s="1148"/>
      <c r="T392" s="1065" t="s">
        <v>349</v>
      </c>
      <c r="U392" s="1148"/>
      <c r="V392" s="1065" t="s">
        <v>350</v>
      </c>
      <c r="W392" s="1148"/>
      <c r="X392" s="1065" t="s">
        <v>349</v>
      </c>
      <c r="Y392" s="1148"/>
      <c r="Z392" s="1065" t="s">
        <v>351</v>
      </c>
      <c r="AA392" s="1065" t="s">
        <v>169</v>
      </c>
      <c r="AB392" s="1065" t="str">
        <f>IF(S392&gt;=1,(W392*12+Y392)-(S392*12+U392)+1,"")</f>
        <v/>
      </c>
      <c r="AC392" s="1068" t="s">
        <v>352</v>
      </c>
      <c r="AD392" s="1059" t="str">
        <f>IFERROR(ROUNDDOWN(ROUND(L392*Q392,0)*M392,0)*AB392,"")</f>
        <v/>
      </c>
      <c r="AE392" s="1062" t="str">
        <f>IFERROR(ROUNDDOWN(ROUNDDOWN(ROUND(L392*VLOOKUP(K392,【参考】数式用３!$A$2:$AC$48,MATCH("処遇改善加算Ⅳ",【参考】数式用３!$C$4:$O$4,0)+2,0),0)*M392,0)*AB392*0.5,0), "")</f>
        <v/>
      </c>
      <c r="AF392" s="1125"/>
      <c r="AG392" s="1059" t="str">
        <f>IF(AND(AQ392&lt;&gt;"対象外", P392&lt;&gt;""),ROUNDDOWN(ROUND(L392*VLOOKUP(K392,【参考】数式用３!$A$2:$K$48,MATCH("ベア加算あり",【参考】数式用３!$C$4:$K$4,0)+2,0),0)*M392,0)*AB392,"")</f>
        <v/>
      </c>
      <c r="AH392" s="1128"/>
      <c r="AI392" s="1125"/>
      <c r="AJ392" s="1125"/>
      <c r="AK392" s="1131"/>
      <c r="AL392" s="1134"/>
      <c r="AM392" s="442" t="str">
        <f>IF(Q392="","",IF(Q392&lt;O392,"！加算の要件上は問題ありませんが、令和６年度末の加算率と比較して、令和７年度の加算率が低くなっています。",""))</f>
        <v/>
      </c>
      <c r="AN392" s="443"/>
      <c r="AO392" s="1120" t="str">
        <f>IF(K392&lt;&gt;"","Q列に色付け","")</f>
        <v/>
      </c>
      <c r="AP392" s="1137" t="str">
        <f>IF(AND(AE392&lt;&gt;0,AE392&lt;&gt;""),IF(AF392="○","入力済","未入力"),"")</f>
        <v/>
      </c>
      <c r="AQ392" s="971" t="str">
        <f>IFERROR((VLOOKUP(N392, 【参考】数式用３!$BE$5:$BE$13,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【参考】数式用３!$BB$5:$BC$48, 2, FALSE), "")</f>
        <v/>
      </c>
      <c r="AV392" s="835" t="str">
        <f>IF(AND(P392&lt;&gt;"処遇改善加算Ⅲ",P392&lt;&gt;"処遇改善加算Ⅳ", P392&lt;&gt;"", AU392&lt;&gt;"対象外"), 1,"")</f>
        <v/>
      </c>
      <c r="AW392" s="835" t="str">
        <f>IFERROR("_"&amp;VLOOKUP(K392, 【参考】数式用３!$AG$2:$AH$48, 2, FALSE), "")</f>
        <v/>
      </c>
      <c r="AX392" s="1138" t="str">
        <f>IF(AND(P392="処遇改善加算Ⅰ", AL392=""), "未入力","入力済")</f>
        <v>入力済</v>
      </c>
      <c r="AY392" s="1120" t="str">
        <f>G392</f>
        <v/>
      </c>
      <c r="AZ392"/>
      <c r="BA392"/>
      <c r="BB392"/>
      <c r="BC392"/>
      <c r="BD392"/>
      <c r="BE392"/>
      <c r="BF392"/>
      <c r="BG392"/>
    </row>
    <row r="393" spans="1:59" ht="14.4" customHeight="1">
      <c r="A393" s="1153"/>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21"/>
      <c r="AP393" s="1137"/>
      <c r="AQ393" s="972"/>
      <c r="AR393" s="835"/>
      <c r="AS393" s="835"/>
      <c r="AT393" s="835"/>
      <c r="AU393" s="835"/>
      <c r="AV393" s="835"/>
      <c r="AW393" s="835"/>
      <c r="AX393" s="1138"/>
      <c r="AY393" s="1121"/>
      <c r="AZ393"/>
      <c r="BA393"/>
      <c r="BB393"/>
      <c r="BC393"/>
      <c r="BD393"/>
      <c r="BE393"/>
      <c r="BF393"/>
      <c r="BG393"/>
    </row>
    <row r="394" spans="1:59" ht="14.4" customHeight="1">
      <c r="A394" s="1154"/>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51"/>
      <c r="AN394" s="443"/>
      <c r="AO394" s="1121"/>
      <c r="AP394" s="1137"/>
      <c r="AQ394" s="972"/>
      <c r="AR394" s="835"/>
      <c r="AS394" s="835"/>
      <c r="AT394" s="835"/>
      <c r="AU394" s="835"/>
      <c r="AV394" s="835"/>
      <c r="AW394" s="835"/>
      <c r="AX394" s="1138"/>
      <c r="AY394" s="1121"/>
      <c r="AZ394"/>
      <c r="BA394"/>
      <c r="BB394"/>
      <c r="BC394"/>
      <c r="BD394"/>
      <c r="BE394"/>
      <c r="BF394"/>
      <c r="BG394"/>
    </row>
    <row r="395" spans="1:59" ht="30" customHeight="1" thickBot="1">
      <c r="A395" s="1155"/>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22"/>
      <c r="AP395" s="1137"/>
      <c r="AQ395" s="973"/>
      <c r="AR395" s="835"/>
      <c r="AS395" s="835"/>
      <c r="AT395" s="835"/>
      <c r="AU395" s="835"/>
      <c r="AV395" s="835"/>
      <c r="AW395" s="835"/>
      <c r="AX395" s="1138"/>
      <c r="AY395" s="1122"/>
      <c r="AZ395"/>
      <c r="BA395"/>
      <c r="BB395"/>
      <c r="BC395"/>
      <c r="BD395"/>
      <c r="BE395"/>
      <c r="BF395"/>
      <c r="BG395"/>
    </row>
    <row r="396" spans="1:59" ht="30" customHeight="1">
      <c r="A396" s="1152">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IFERROR(VLOOKUP(K396,【参考】数式用３!$A$2:$AD$48,MATCH(N396,【参考】数式用３!$C$4:$AD$4,0)+2,0),"")</f>
        <v/>
      </c>
      <c r="P396" s="1139"/>
      <c r="Q396" s="1142" t="str">
        <f>IFERROR(VLOOKUP(K396,【参考】数式用３!$A$2:$AC$48,MATCH(P396,【参考】数式用３!$C$4:$AC$4,0)+2,0),"")</f>
        <v/>
      </c>
      <c r="R396" s="1145" t="s">
        <v>261</v>
      </c>
      <c r="S396" s="1148"/>
      <c r="T396" s="1065" t="s">
        <v>349</v>
      </c>
      <c r="U396" s="1148"/>
      <c r="V396" s="1065" t="s">
        <v>350</v>
      </c>
      <c r="W396" s="1148"/>
      <c r="X396" s="1065" t="s">
        <v>349</v>
      </c>
      <c r="Y396" s="1148"/>
      <c r="Z396" s="1065" t="s">
        <v>351</v>
      </c>
      <c r="AA396" s="1065" t="s">
        <v>169</v>
      </c>
      <c r="AB396" s="1065" t="str">
        <f>IF(S396&gt;=1,(W396*12+Y396)-(S396*12+U396)+1,"")</f>
        <v/>
      </c>
      <c r="AC396" s="1068" t="s">
        <v>352</v>
      </c>
      <c r="AD396" s="1059" t="str">
        <f>IFERROR(ROUNDDOWN(ROUND(L396*Q396,0)*M396,0)*AB396,"")</f>
        <v/>
      </c>
      <c r="AE396" s="1062" t="str">
        <f>IFERROR(ROUNDDOWN(ROUNDDOWN(ROUND(L396*VLOOKUP(K396,【参考】数式用３!$A$2:$AC$48,MATCH("処遇改善加算Ⅳ",【参考】数式用３!$C$4:$O$4,0)+2,0),0)*M396,0)*AB396*0.5,0), "")</f>
        <v/>
      </c>
      <c r="AF396" s="1125"/>
      <c r="AG396" s="1059" t="str">
        <f>IF(AND(AQ396&lt;&gt;"対象外", P396&lt;&gt;""),ROUNDDOWN(ROUND(L396*VLOOKUP(K396,【参考】数式用３!$A$2:$K$48,MATCH("ベア加算あり",【参考】数式用３!$C$4:$K$4,0)+2,0),0)*M396,0)*AB396,"")</f>
        <v/>
      </c>
      <c r="AH396" s="1128"/>
      <c r="AI396" s="1125"/>
      <c r="AJ396" s="1125"/>
      <c r="AK396" s="1131"/>
      <c r="AL396" s="1134"/>
      <c r="AM396" s="442" t="str">
        <f>IF(Q396="","",IF(Q396&lt;O396,"！加算の要件上は問題ありませんが、令和６年度末の加算率と比較して、令和７年度の加算率が低くなっています。",""))</f>
        <v/>
      </c>
      <c r="AN396" s="443"/>
      <c r="AO396" s="1120" t="str">
        <f>IF(K396&lt;&gt;"","Q列に色付け","")</f>
        <v/>
      </c>
      <c r="AP396" s="1137" t="str">
        <f>IF(AND(AE396&lt;&gt;0,AE396&lt;&gt;""),IF(AF396="○","入力済","未入力"),"")</f>
        <v/>
      </c>
      <c r="AQ396" s="971" t="str">
        <f>IFERROR((VLOOKUP(N396, 【参考】数式用３!$BE$5:$BE$13,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【参考】数式用３!$BB$5:$BC$48, 2, FALSE), "")</f>
        <v/>
      </c>
      <c r="AV396" s="835" t="str">
        <f>IF(AND(P396&lt;&gt;"処遇改善加算Ⅲ",P396&lt;&gt;"処遇改善加算Ⅳ", P396&lt;&gt;"", AU396&lt;&gt;"対象外"), 1,"")</f>
        <v/>
      </c>
      <c r="AW396" s="835" t="str">
        <f>IFERROR("_"&amp;VLOOKUP(K396, 【参考】数式用３!$AG$2:$AH$48, 2, FALSE), "")</f>
        <v/>
      </c>
      <c r="AX396" s="1138" t="str">
        <f>IF(AND(P396="処遇改善加算Ⅰ", AL396=""), "未入力","入力済")</f>
        <v>入力済</v>
      </c>
      <c r="AY396" s="1120" t="str">
        <f>G396</f>
        <v/>
      </c>
      <c r="AZ396"/>
      <c r="BA396"/>
      <c r="BB396"/>
      <c r="BC396"/>
      <c r="BD396"/>
      <c r="BE396"/>
      <c r="BF396"/>
      <c r="BG396"/>
    </row>
    <row r="397" spans="1:59" ht="14.4" customHeight="1">
      <c r="A397" s="1153"/>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21"/>
      <c r="AP397" s="1137"/>
      <c r="AQ397" s="972"/>
      <c r="AR397" s="835"/>
      <c r="AS397" s="835"/>
      <c r="AT397" s="835"/>
      <c r="AU397" s="835"/>
      <c r="AV397" s="835"/>
      <c r="AW397" s="835"/>
      <c r="AX397" s="1138"/>
      <c r="AY397" s="1121"/>
      <c r="AZ397"/>
      <c r="BA397"/>
      <c r="BB397"/>
      <c r="BC397"/>
      <c r="BD397"/>
      <c r="BE397"/>
      <c r="BF397"/>
      <c r="BG397"/>
    </row>
    <row r="398" spans="1:59" ht="14.4" customHeight="1">
      <c r="A398" s="1154"/>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51"/>
      <c r="AN398" s="443"/>
      <c r="AO398" s="1121"/>
      <c r="AP398" s="1137"/>
      <c r="AQ398" s="972"/>
      <c r="AR398" s="835"/>
      <c r="AS398" s="835"/>
      <c r="AT398" s="835"/>
      <c r="AU398" s="835"/>
      <c r="AV398" s="835"/>
      <c r="AW398" s="835"/>
      <c r="AX398" s="1138"/>
      <c r="AY398" s="1121"/>
      <c r="AZ398"/>
      <c r="BA398"/>
      <c r="BB398"/>
      <c r="BC398"/>
      <c r="BD398"/>
      <c r="BE398"/>
      <c r="BF398"/>
      <c r="BG398"/>
    </row>
    <row r="399" spans="1:59" ht="30" customHeight="1" thickBot="1">
      <c r="A399" s="1155"/>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22"/>
      <c r="AP399" s="1137"/>
      <c r="AQ399" s="973"/>
      <c r="AR399" s="835"/>
      <c r="AS399" s="835"/>
      <c r="AT399" s="835"/>
      <c r="AU399" s="835"/>
      <c r="AV399" s="835"/>
      <c r="AW399" s="835"/>
      <c r="AX399" s="1138"/>
      <c r="AY399" s="1122"/>
      <c r="AZ399"/>
      <c r="BA399"/>
      <c r="BB399"/>
      <c r="BC399"/>
      <c r="BD399"/>
      <c r="BE399"/>
      <c r="BF399"/>
      <c r="BG399"/>
    </row>
    <row r="400" spans="1:59" ht="30" customHeight="1">
      <c r="A400" s="1152">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IFERROR(VLOOKUP(K400,【参考】数式用３!$A$2:$AD$48,MATCH(N400,【参考】数式用３!$C$4:$AD$4,0)+2,0),"")</f>
        <v/>
      </c>
      <c r="P400" s="1139"/>
      <c r="Q400" s="1142" t="str">
        <f>IFERROR(VLOOKUP(K400,【参考】数式用３!$A$2:$AC$48,MATCH(P400,【参考】数式用３!$C$4:$AC$4,0)+2,0),"")</f>
        <v/>
      </c>
      <c r="R400" s="1145" t="s">
        <v>261</v>
      </c>
      <c r="S400" s="1148"/>
      <c r="T400" s="1065" t="s">
        <v>349</v>
      </c>
      <c r="U400" s="1148"/>
      <c r="V400" s="1065" t="s">
        <v>350</v>
      </c>
      <c r="W400" s="1148"/>
      <c r="X400" s="1065" t="s">
        <v>349</v>
      </c>
      <c r="Y400" s="1148"/>
      <c r="Z400" s="1065" t="s">
        <v>351</v>
      </c>
      <c r="AA400" s="1065" t="s">
        <v>169</v>
      </c>
      <c r="AB400" s="1065" t="str">
        <f>IF(S400&gt;=1,(W400*12+Y400)-(S400*12+U400)+1,"")</f>
        <v/>
      </c>
      <c r="AC400" s="1068" t="s">
        <v>352</v>
      </c>
      <c r="AD400" s="1059" t="str">
        <f>IFERROR(ROUNDDOWN(ROUND(L400*Q400,0)*M400,0)*AB400,"")</f>
        <v/>
      </c>
      <c r="AE400" s="1062" t="str">
        <f>IFERROR(ROUNDDOWN(ROUNDDOWN(ROUND(L400*VLOOKUP(K400,【参考】数式用３!$A$2:$AC$48,MATCH("処遇改善加算Ⅳ",【参考】数式用３!$C$4:$O$4,0)+2,0),0)*M400,0)*AB400*0.5,0), "")</f>
        <v/>
      </c>
      <c r="AF400" s="1125"/>
      <c r="AG400" s="1059" t="str">
        <f>IF(AND(AQ400&lt;&gt;"対象外", P400&lt;&gt;""),ROUNDDOWN(ROUND(L400*VLOOKUP(K400,【参考】数式用３!$A$2:$K$48,MATCH("ベア加算あり",【参考】数式用３!$C$4:$K$4,0)+2,0),0)*M400,0)*AB400,"")</f>
        <v/>
      </c>
      <c r="AH400" s="1128"/>
      <c r="AI400" s="1125"/>
      <c r="AJ400" s="1125"/>
      <c r="AK400" s="1131"/>
      <c r="AL400" s="1134"/>
      <c r="AM400" s="442" t="str">
        <f>IF(Q400="","",IF(Q400&lt;O400,"！加算の要件上は問題ありませんが、令和６年度末の加算率と比較して、令和７年度の加算率が低くなっています。",""))</f>
        <v/>
      </c>
      <c r="AN400" s="443"/>
      <c r="AO400" s="1120" t="str">
        <f>IF(K400&lt;&gt;"","Q列に色付け","")</f>
        <v/>
      </c>
      <c r="AP400" s="1137" t="str">
        <f>IF(AND(AE400&lt;&gt;0,AE400&lt;&gt;""),IF(AF400="○","入力済","未入力"),"")</f>
        <v/>
      </c>
      <c r="AQ400" s="971" t="str">
        <f>IFERROR((VLOOKUP(N400, 【参考】数式用３!$BE$5:$BE$13,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【参考】数式用３!$BB$5:$BC$48, 2, FALSE), "")</f>
        <v/>
      </c>
      <c r="AV400" s="835" t="str">
        <f>IF(AND(P400&lt;&gt;"処遇改善加算Ⅲ",P400&lt;&gt;"処遇改善加算Ⅳ", P400&lt;&gt;"", AU400&lt;&gt;"対象外"), 1,"")</f>
        <v/>
      </c>
      <c r="AW400" s="835" t="str">
        <f>IFERROR("_"&amp;VLOOKUP(K400, 【参考】数式用３!$AG$2:$AH$48, 2, FALSE), "")</f>
        <v/>
      </c>
      <c r="AX400" s="1138" t="str">
        <f>IF(AND(P400="処遇改善加算Ⅰ", AL400=""), "未入力","入力済")</f>
        <v>入力済</v>
      </c>
      <c r="AY400" s="1120" t="str">
        <f>G400</f>
        <v/>
      </c>
      <c r="AZ400"/>
      <c r="BA400"/>
      <c r="BB400"/>
      <c r="BC400"/>
      <c r="BD400"/>
      <c r="BE400"/>
      <c r="BF400"/>
      <c r="BG400"/>
    </row>
    <row r="401" spans="1:59" ht="14.4" customHeight="1">
      <c r="A401" s="1153"/>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21"/>
      <c r="AP401" s="1137"/>
      <c r="AQ401" s="972"/>
      <c r="AR401" s="835"/>
      <c r="AS401" s="835"/>
      <c r="AT401" s="835"/>
      <c r="AU401" s="835"/>
      <c r="AV401" s="835"/>
      <c r="AW401" s="835"/>
      <c r="AX401" s="1138"/>
      <c r="AY401" s="1121"/>
      <c r="AZ401"/>
      <c r="BA401"/>
      <c r="BB401"/>
      <c r="BC401"/>
      <c r="BD401"/>
      <c r="BE401"/>
      <c r="BF401"/>
      <c r="BG401"/>
    </row>
    <row r="402" spans="1:59" ht="14.4" customHeight="1">
      <c r="A402" s="1154"/>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51"/>
      <c r="AN402" s="443"/>
      <c r="AO402" s="1121"/>
      <c r="AP402" s="1137"/>
      <c r="AQ402" s="972"/>
      <c r="AR402" s="835"/>
      <c r="AS402" s="835"/>
      <c r="AT402" s="835"/>
      <c r="AU402" s="835"/>
      <c r="AV402" s="835"/>
      <c r="AW402" s="835"/>
      <c r="AX402" s="1138"/>
      <c r="AY402" s="1121"/>
      <c r="AZ402"/>
      <c r="BA402"/>
      <c r="BB402"/>
      <c r="BC402"/>
      <c r="BD402"/>
      <c r="BE402"/>
      <c r="BF402"/>
      <c r="BG402"/>
    </row>
    <row r="403" spans="1:59" ht="30" customHeight="1" thickBot="1">
      <c r="A403" s="1155"/>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22"/>
      <c r="AP403" s="1137"/>
      <c r="AQ403" s="973"/>
      <c r="AR403" s="835"/>
      <c r="AS403" s="835"/>
      <c r="AT403" s="835"/>
      <c r="AU403" s="835"/>
      <c r="AV403" s="835"/>
      <c r="AW403" s="835"/>
      <c r="AX403" s="1138"/>
      <c r="AY403" s="1122"/>
      <c r="AZ403"/>
      <c r="BA403"/>
      <c r="BB403"/>
      <c r="BC403"/>
      <c r="BD403"/>
      <c r="BE403"/>
      <c r="BF403"/>
      <c r="BG403"/>
    </row>
    <row r="404" spans="1:59" ht="30" customHeight="1">
      <c r="A404" s="1152">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IFERROR(VLOOKUP(K404,【参考】数式用３!$A$2:$AD$48,MATCH(N404,【参考】数式用３!$C$4:$AD$4,0)+2,0),"")</f>
        <v/>
      </c>
      <c r="P404" s="1139"/>
      <c r="Q404" s="1142" t="str">
        <f>IFERROR(VLOOKUP(K404,【参考】数式用３!$A$2:$AC$48,MATCH(P404,【参考】数式用３!$C$4:$AC$4,0)+2,0),"")</f>
        <v/>
      </c>
      <c r="R404" s="1145" t="s">
        <v>261</v>
      </c>
      <c r="S404" s="1148"/>
      <c r="T404" s="1065" t="s">
        <v>349</v>
      </c>
      <c r="U404" s="1148"/>
      <c r="V404" s="1065" t="s">
        <v>350</v>
      </c>
      <c r="W404" s="1148"/>
      <c r="X404" s="1065" t="s">
        <v>349</v>
      </c>
      <c r="Y404" s="1148"/>
      <c r="Z404" s="1065" t="s">
        <v>351</v>
      </c>
      <c r="AA404" s="1065" t="s">
        <v>169</v>
      </c>
      <c r="AB404" s="1065" t="str">
        <f>IF(S404&gt;=1,(W404*12+Y404)-(S404*12+U404)+1,"")</f>
        <v/>
      </c>
      <c r="AC404" s="1068" t="s">
        <v>352</v>
      </c>
      <c r="AD404" s="1059" t="str">
        <f>IFERROR(ROUNDDOWN(ROUND(L404*Q404,0)*M404,0)*AB404,"")</f>
        <v/>
      </c>
      <c r="AE404" s="1062" t="str">
        <f>IFERROR(ROUNDDOWN(ROUNDDOWN(ROUND(L404*VLOOKUP(K404,【参考】数式用３!$A$2:$AC$48,MATCH("処遇改善加算Ⅳ",【参考】数式用３!$C$4:$O$4,0)+2,0),0)*M404,0)*AB404*0.5,0), "")</f>
        <v/>
      </c>
      <c r="AF404" s="1125"/>
      <c r="AG404" s="1059" t="str">
        <f>IF(AND(AQ404&lt;&gt;"対象外", P404&lt;&gt;""),ROUNDDOWN(ROUND(L404*VLOOKUP(K404,【参考】数式用３!$A$2:$K$48,MATCH("ベア加算あり",【参考】数式用３!$C$4:$K$4,0)+2,0),0)*M404,0)*AB404,"")</f>
        <v/>
      </c>
      <c r="AH404" s="1128"/>
      <c r="AI404" s="1125"/>
      <c r="AJ404" s="1125"/>
      <c r="AK404" s="1131"/>
      <c r="AL404" s="1134"/>
      <c r="AM404" s="442" t="str">
        <f>IF(Q404="","",IF(Q404&lt;O404,"！加算の要件上は問題ありませんが、令和６年度末の加算率と比較して、令和７年度の加算率が低くなっています。",""))</f>
        <v/>
      </c>
      <c r="AN404" s="443"/>
      <c r="AO404" s="1120" t="str">
        <f>IF(K404&lt;&gt;"","Q列に色付け","")</f>
        <v/>
      </c>
      <c r="AP404" s="1137" t="str">
        <f>IF(AND(AE404&lt;&gt;0,AE404&lt;&gt;""),IF(AF404="○","入力済","未入力"),"")</f>
        <v/>
      </c>
      <c r="AQ404" s="971" t="str">
        <f>IFERROR((VLOOKUP(N404, 【参考】数式用３!$BE$5:$BE$13,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【参考】数式用３!$BB$5:$BC$48, 2, FALSE), "")</f>
        <v/>
      </c>
      <c r="AV404" s="835" t="str">
        <f>IF(AND(P404&lt;&gt;"処遇改善加算Ⅲ",P404&lt;&gt;"処遇改善加算Ⅳ", P404&lt;&gt;"", AU404&lt;&gt;"対象外"), 1,"")</f>
        <v/>
      </c>
      <c r="AW404" s="835" t="str">
        <f>IFERROR("_"&amp;VLOOKUP(K404, 【参考】数式用３!$AG$2:$AH$48, 2, FALSE), "")</f>
        <v/>
      </c>
      <c r="AX404" s="1138" t="str">
        <f>IF(AND(P404="処遇改善加算Ⅰ", AL404=""), "未入力","入力済")</f>
        <v>入力済</v>
      </c>
      <c r="AY404" s="1120" t="str">
        <f>G404</f>
        <v/>
      </c>
      <c r="AZ404"/>
      <c r="BA404"/>
      <c r="BB404"/>
      <c r="BC404"/>
      <c r="BD404"/>
      <c r="BE404"/>
      <c r="BF404"/>
      <c r="BG404"/>
    </row>
    <row r="405" spans="1:59" ht="14.4" customHeight="1">
      <c r="A405" s="1153"/>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21"/>
      <c r="AP405" s="1137"/>
      <c r="AQ405" s="972"/>
      <c r="AR405" s="835"/>
      <c r="AS405" s="835"/>
      <c r="AT405" s="835"/>
      <c r="AU405" s="835"/>
      <c r="AV405" s="835"/>
      <c r="AW405" s="835"/>
      <c r="AX405" s="1138"/>
      <c r="AY405" s="1121"/>
      <c r="AZ405"/>
      <c r="BA405"/>
      <c r="BB405"/>
      <c r="BC405"/>
      <c r="BD405"/>
      <c r="BE405"/>
      <c r="BF405"/>
      <c r="BG405"/>
    </row>
    <row r="406" spans="1:59" ht="14.4" customHeight="1">
      <c r="A406" s="1154"/>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51"/>
      <c r="AN406" s="443"/>
      <c r="AO406" s="1121"/>
      <c r="AP406" s="1137"/>
      <c r="AQ406" s="972"/>
      <c r="AR406" s="835"/>
      <c r="AS406" s="835"/>
      <c r="AT406" s="835"/>
      <c r="AU406" s="835"/>
      <c r="AV406" s="835"/>
      <c r="AW406" s="835"/>
      <c r="AX406" s="1138"/>
      <c r="AY406" s="1121"/>
      <c r="AZ406"/>
      <c r="BA406"/>
      <c r="BB406"/>
      <c r="BC406"/>
      <c r="BD406"/>
      <c r="BE406"/>
      <c r="BF406"/>
      <c r="BG406"/>
    </row>
    <row r="407" spans="1:59" ht="30" customHeight="1" thickBot="1">
      <c r="A407" s="1155"/>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22"/>
      <c r="AP407" s="1137"/>
      <c r="AQ407" s="973"/>
      <c r="AR407" s="835"/>
      <c r="AS407" s="835"/>
      <c r="AT407" s="835"/>
      <c r="AU407" s="835"/>
      <c r="AV407" s="835"/>
      <c r="AW407" s="835"/>
      <c r="AX407" s="1138"/>
      <c r="AY407" s="1122"/>
      <c r="AZ407"/>
      <c r="BA407"/>
      <c r="BB407"/>
      <c r="BC407"/>
      <c r="BD407"/>
      <c r="BE407"/>
      <c r="BF407"/>
      <c r="BG407"/>
    </row>
    <row r="408" spans="1:59" ht="30" customHeight="1">
      <c r="A408" s="1152">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IFERROR(VLOOKUP(K408,【参考】数式用３!$A$2:$AD$48,MATCH(N408,【参考】数式用３!$C$4:$AD$4,0)+2,0),"")</f>
        <v/>
      </c>
      <c r="P408" s="1139"/>
      <c r="Q408" s="1142" t="str">
        <f>IFERROR(VLOOKUP(K408,【参考】数式用３!$A$2:$AC$48,MATCH(P408,【参考】数式用３!$C$4:$AC$4,0)+2,0),"")</f>
        <v/>
      </c>
      <c r="R408" s="1145" t="s">
        <v>261</v>
      </c>
      <c r="S408" s="1148"/>
      <c r="T408" s="1065" t="s">
        <v>349</v>
      </c>
      <c r="U408" s="1148"/>
      <c r="V408" s="1065" t="s">
        <v>350</v>
      </c>
      <c r="W408" s="1148"/>
      <c r="X408" s="1065" t="s">
        <v>349</v>
      </c>
      <c r="Y408" s="1148"/>
      <c r="Z408" s="1065" t="s">
        <v>351</v>
      </c>
      <c r="AA408" s="1065" t="s">
        <v>169</v>
      </c>
      <c r="AB408" s="1065" t="str">
        <f>IF(S408&gt;=1,(W408*12+Y408)-(S408*12+U408)+1,"")</f>
        <v/>
      </c>
      <c r="AC408" s="1068" t="s">
        <v>352</v>
      </c>
      <c r="AD408" s="1059" t="str">
        <f>IFERROR(ROUNDDOWN(ROUND(L408*Q408,0)*M408,0)*AB408,"")</f>
        <v/>
      </c>
      <c r="AE408" s="1062" t="str">
        <f>IFERROR(ROUNDDOWN(ROUNDDOWN(ROUND(L408*VLOOKUP(K408,【参考】数式用３!$A$2:$AC$48,MATCH("処遇改善加算Ⅳ",【参考】数式用３!$C$4:$O$4,0)+2,0),0)*M408,0)*AB408*0.5,0), "")</f>
        <v/>
      </c>
      <c r="AF408" s="1125"/>
      <c r="AG408" s="1060" t="str">
        <f>IF(AND(AQ408&lt;&gt;"対象外", P408&lt;&gt;""),ROUNDDOWN(ROUND(L408*VLOOKUP(K408,【参考】数式用３!$A$2:$K$48,MATCH("ベア加算あり",【参考】数式用３!$C$4:$K$4,0)+2,0),0)*M408,0)*AB408,"")</f>
        <v/>
      </c>
      <c r="AH408" s="1128"/>
      <c r="AI408" s="1125"/>
      <c r="AJ408" s="1125"/>
      <c r="AK408" s="1131"/>
      <c r="AL408" s="1134"/>
      <c r="AM408" s="442" t="str">
        <f>IF(Q408="","",IF(Q408&lt;O408,"！加算の要件上は問題ありませんが、令和６年度末の加算率と比較して、令和７年度の加算率が低くなっています。",""))</f>
        <v/>
      </c>
      <c r="AN408" s="443"/>
      <c r="AO408" s="1120" t="str">
        <f>IF(K408&lt;&gt;"","Q列に色付け","")</f>
        <v/>
      </c>
      <c r="AP408" s="1137" t="str">
        <f>IF(AND(AE408&lt;&gt;0,AE408&lt;&gt;""),IF(AF408="○","入力済","未入力"),"")</f>
        <v/>
      </c>
      <c r="AQ408" s="971" t="str">
        <f>IFERROR((VLOOKUP(N408, 【参考】数式用３!$BE$5:$BE$13,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【参考】数式用３!$BB$5:$BC$48, 2, FALSE), "")</f>
        <v/>
      </c>
      <c r="AV408" s="835" t="str">
        <f>IF(AND(P408&lt;&gt;"処遇改善加算Ⅲ",P408&lt;&gt;"処遇改善加算Ⅳ", P408&lt;&gt;"", AU408&lt;&gt;"対象外"), 1,"")</f>
        <v/>
      </c>
      <c r="AW408" s="835" t="str">
        <f>IFERROR("_"&amp;VLOOKUP(K408, 【参考】数式用３!$AG$2:$AH$48, 2, FALSE), "")</f>
        <v/>
      </c>
      <c r="AX408" s="1138" t="str">
        <f>IF(AND(P408="処遇改善加算Ⅰ", AL408=""), "未入力","入力済")</f>
        <v>入力済</v>
      </c>
      <c r="AY408" s="1120" t="str">
        <f>G408</f>
        <v/>
      </c>
      <c r="AZ408"/>
      <c r="BA408"/>
      <c r="BB408"/>
      <c r="BC408"/>
      <c r="BD408"/>
      <c r="BE408"/>
      <c r="BF408"/>
      <c r="BG408"/>
    </row>
    <row r="409" spans="1:59" ht="14.4" customHeight="1">
      <c r="A409" s="1153"/>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21"/>
      <c r="AP409" s="1137"/>
      <c r="AQ409" s="972"/>
      <c r="AR409" s="835"/>
      <c r="AS409" s="835"/>
      <c r="AT409" s="835"/>
      <c r="AU409" s="835"/>
      <c r="AV409" s="835"/>
      <c r="AW409" s="835"/>
      <c r="AX409" s="1138"/>
      <c r="AY409" s="1121"/>
      <c r="AZ409"/>
      <c r="BA409"/>
      <c r="BB409"/>
      <c r="BC409"/>
      <c r="BD409"/>
      <c r="BE409"/>
      <c r="BF409"/>
      <c r="BG409"/>
    </row>
    <row r="410" spans="1:59" ht="14.4" customHeight="1">
      <c r="A410" s="1154"/>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443"/>
      <c r="AO410" s="1121"/>
      <c r="AP410" s="1137"/>
      <c r="AQ410" s="972"/>
      <c r="AR410" s="835"/>
      <c r="AS410" s="835"/>
      <c r="AT410" s="835"/>
      <c r="AU410" s="835"/>
      <c r="AV410" s="835"/>
      <c r="AW410" s="835"/>
      <c r="AX410" s="1138"/>
      <c r="AY410" s="1121"/>
      <c r="AZ410"/>
      <c r="BA410"/>
      <c r="BB410"/>
      <c r="BC410"/>
      <c r="BD410"/>
      <c r="BE410"/>
      <c r="BF410"/>
      <c r="BG410"/>
    </row>
    <row r="411" spans="1:59" ht="30" customHeight="1" thickBot="1">
      <c r="A411" s="1155"/>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22"/>
      <c r="AP411" s="1137"/>
      <c r="AQ411" s="973"/>
      <c r="AR411" s="835"/>
      <c r="AS411" s="835"/>
      <c r="AT411" s="835"/>
      <c r="AU411" s="835"/>
      <c r="AV411" s="835"/>
      <c r="AW411" s="835"/>
      <c r="AX411" s="1138"/>
      <c r="AY411" s="1122"/>
      <c r="AZ411"/>
      <c r="BA411"/>
      <c r="BB411"/>
      <c r="BC411"/>
      <c r="BD411"/>
      <c r="BE411"/>
      <c r="BF411"/>
      <c r="BG411"/>
    </row>
    <row r="412" spans="1:59" ht="16.3" customHeight="1">
      <c r="B412" s="1074"/>
      <c r="C412" s="1074"/>
      <c r="D412" s="1074"/>
      <c r="E412" s="1074"/>
      <c r="F412" s="1074"/>
      <c r="G412" s="1074"/>
      <c r="H412" s="1074"/>
      <c r="I412" s="1074"/>
      <c r="J412" s="1074"/>
      <c r="K412" s="1074"/>
      <c r="L412" s="1074"/>
      <c r="M412" s="447"/>
      <c r="AG412" s="448"/>
    </row>
    <row r="413" spans="1:59">
      <c r="B413" s="1074"/>
      <c r="C413" s="1074"/>
      <c r="D413" s="1074"/>
      <c r="E413" s="1074"/>
      <c r="F413" s="1074"/>
      <c r="G413" s="1074"/>
      <c r="H413" s="1074"/>
      <c r="I413" s="1074"/>
      <c r="J413" s="1074"/>
      <c r="K413" s="1074"/>
      <c r="L413" s="1074"/>
      <c r="M413" s="447"/>
      <c r="AG413" s="448"/>
      <c r="AM413" s="1055"/>
    </row>
    <row r="414" spans="1:59">
      <c r="B414" s="1074"/>
      <c r="C414" s="1074"/>
      <c r="D414" s="1074"/>
      <c r="E414" s="1074"/>
      <c r="F414" s="1074"/>
      <c r="G414" s="1074"/>
      <c r="H414" s="1074"/>
      <c r="I414" s="1074"/>
      <c r="J414" s="1074"/>
      <c r="K414" s="1074"/>
      <c r="L414" s="1074"/>
      <c r="M414" s="447"/>
      <c r="AG414" s="448"/>
      <c r="AM414" s="1055"/>
    </row>
    <row r="415" spans="1:59">
      <c r="B415" s="1074"/>
      <c r="C415" s="1074"/>
      <c r="D415" s="1074"/>
      <c r="E415" s="1074"/>
      <c r="F415" s="1074"/>
      <c r="G415" s="1074"/>
      <c r="H415" s="1074"/>
      <c r="I415" s="1074"/>
      <c r="J415" s="1074"/>
      <c r="K415" s="1074"/>
      <c r="L415" s="1074"/>
      <c r="M415" s="447"/>
      <c r="AG415" s="448"/>
    </row>
    <row r="416" spans="1:59" ht="16.3" customHeight="1">
      <c r="B416" s="1074"/>
      <c r="C416" s="1074"/>
      <c r="D416" s="1074"/>
      <c r="E416" s="1074"/>
      <c r="F416" s="1074"/>
      <c r="G416" s="1074"/>
      <c r="H416" s="1074"/>
      <c r="I416" s="1074"/>
      <c r="J416" s="1074"/>
      <c r="K416" s="1074"/>
      <c r="L416" s="1074"/>
      <c r="M416" s="447"/>
      <c r="AG416" s="448"/>
    </row>
    <row r="417" spans="2:39">
      <c r="B417" s="1074"/>
      <c r="C417" s="1074"/>
      <c r="D417" s="1074"/>
      <c r="E417" s="1074"/>
      <c r="F417" s="1074"/>
      <c r="G417" s="1074"/>
      <c r="H417" s="1074"/>
      <c r="I417" s="1074"/>
      <c r="J417" s="1074"/>
      <c r="K417" s="1074"/>
      <c r="L417" s="1074"/>
      <c r="M417" s="447"/>
      <c r="AG417" s="448"/>
      <c r="AM417" s="1055"/>
    </row>
    <row r="418" spans="2:39">
      <c r="B418" s="1074"/>
      <c r="C418" s="1074"/>
      <c r="D418" s="1074"/>
      <c r="E418" s="1074"/>
      <c r="F418" s="1074"/>
      <c r="G418" s="1074"/>
      <c r="H418" s="1074"/>
      <c r="I418" s="1074"/>
      <c r="J418" s="1074"/>
      <c r="K418" s="1074"/>
      <c r="L418" s="1074"/>
      <c r="M418" s="447"/>
      <c r="AG418" s="448"/>
      <c r="AM418" s="1055"/>
    </row>
    <row r="419" spans="2:39">
      <c r="B419" s="1074"/>
      <c r="C419" s="1074"/>
      <c r="D419" s="1074"/>
      <c r="E419" s="1074"/>
      <c r="F419" s="1074"/>
      <c r="G419" s="1074"/>
      <c r="H419" s="1074"/>
      <c r="I419" s="1074"/>
      <c r="J419" s="1074"/>
      <c r="K419" s="1074"/>
      <c r="L419" s="1074"/>
      <c r="M419" s="447"/>
      <c r="AG419" s="448"/>
    </row>
    <row r="420" spans="2:39" ht="16.3" customHeight="1">
      <c r="B420" s="1074"/>
      <c r="C420" s="1074"/>
      <c r="D420" s="1074"/>
      <c r="E420" s="1074"/>
      <c r="F420" s="1074"/>
      <c r="G420" s="1074"/>
      <c r="H420" s="1074"/>
      <c r="I420" s="1074"/>
      <c r="J420" s="1074"/>
      <c r="K420" s="1074"/>
      <c r="L420" s="1074"/>
      <c r="M420" s="447"/>
      <c r="AG420" s="448"/>
    </row>
    <row r="421" spans="2:39">
      <c r="B421" s="1074"/>
      <c r="C421" s="1074"/>
      <c r="D421" s="1074"/>
      <c r="E421" s="1074"/>
      <c r="F421" s="1074"/>
      <c r="G421" s="1074"/>
      <c r="H421" s="1074"/>
      <c r="I421" s="1074"/>
      <c r="J421" s="1074"/>
      <c r="K421" s="1074"/>
      <c r="L421" s="1074"/>
      <c r="M421" s="447"/>
      <c r="AG421" s="448"/>
    </row>
    <row r="422" spans="2:39">
      <c r="B422" s="1074"/>
      <c r="C422" s="1074"/>
      <c r="D422" s="1074"/>
      <c r="E422" s="1074"/>
      <c r="F422" s="1074"/>
      <c r="G422" s="1074"/>
      <c r="H422" s="1074"/>
      <c r="I422" s="1074"/>
      <c r="J422" s="1074"/>
      <c r="K422" s="1074"/>
      <c r="L422" s="1074"/>
      <c r="M422" s="447"/>
      <c r="AG422" s="448"/>
    </row>
    <row r="423" spans="2:39">
      <c r="B423" s="1074"/>
      <c r="C423" s="1074"/>
      <c r="D423" s="1074"/>
      <c r="E423" s="1074"/>
      <c r="F423" s="1074"/>
      <c r="G423" s="1074"/>
      <c r="H423" s="1074"/>
      <c r="I423" s="1074"/>
      <c r="J423" s="1074"/>
      <c r="K423" s="1074"/>
      <c r="L423" s="1074"/>
      <c r="M423" s="447"/>
      <c r="AG423" s="448"/>
    </row>
    <row r="424" spans="2:39" ht="16.3" customHeight="1">
      <c r="B424" s="1074"/>
      <c r="C424" s="1074"/>
      <c r="D424" s="1074"/>
      <c r="E424" s="1074"/>
      <c r="F424" s="1074"/>
      <c r="G424" s="1074"/>
      <c r="H424" s="1074"/>
      <c r="I424" s="1074"/>
      <c r="J424" s="1074"/>
      <c r="K424" s="1074"/>
      <c r="L424" s="1074"/>
      <c r="M424" s="447"/>
    </row>
    <row r="425" spans="2:39">
      <c r="B425" s="1074"/>
      <c r="C425" s="1074"/>
      <c r="D425" s="1074"/>
      <c r="E425" s="1074"/>
      <c r="F425" s="1074"/>
      <c r="G425" s="1074"/>
      <c r="H425" s="1074"/>
      <c r="I425" s="1074"/>
      <c r="J425" s="1074"/>
      <c r="K425" s="1074"/>
      <c r="L425" s="1074"/>
      <c r="M425" s="447"/>
    </row>
    <row r="426" spans="2:39">
      <c r="B426" s="1074"/>
      <c r="C426" s="1074"/>
      <c r="D426" s="1074"/>
      <c r="E426" s="1074"/>
      <c r="F426" s="1074"/>
      <c r="G426" s="1074"/>
      <c r="H426" s="1074"/>
      <c r="I426" s="1074"/>
      <c r="J426" s="1074"/>
      <c r="K426" s="1074"/>
      <c r="L426" s="1074"/>
      <c r="M426" s="447"/>
    </row>
    <row r="427" spans="2:39">
      <c r="B427" s="1074"/>
      <c r="C427" s="1074"/>
      <c r="D427" s="1074"/>
      <c r="E427" s="1074"/>
      <c r="F427" s="1074"/>
      <c r="G427" s="1074"/>
      <c r="H427" s="1074"/>
      <c r="I427" s="1074"/>
      <c r="J427" s="1074"/>
      <c r="K427" s="1074"/>
      <c r="L427" s="1074"/>
      <c r="M427" s="447"/>
    </row>
    <row r="428" spans="2:39" ht="16.3"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3"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3"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3"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3"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2" zoomScaleNormal="91" zoomScaleSheetLayoutView="100" workbookViewId="0">
      <selection activeCell="J43" sqref="J43:K43"/>
    </sheetView>
  </sheetViews>
  <sheetFormatPr defaultColWidth="9" defaultRowHeight="13.3"/>
  <cols>
    <col min="1" max="1" width="3.4609375" bestFit="1" customWidth="1"/>
    <col min="2" max="2" width="4.4609375" customWidth="1"/>
    <col min="3" max="8" width="2.4609375" customWidth="1"/>
    <col min="9" max="10" width="3.4609375" customWidth="1"/>
    <col min="11" max="19" width="2.4609375" customWidth="1"/>
    <col min="20" max="20" width="3" customWidth="1"/>
    <col min="21" max="25" width="2.4609375" customWidth="1"/>
    <col min="26" max="26" width="14.61328125" customWidth="1"/>
    <col min="27" max="29" width="2.4609375" customWidth="1"/>
    <col min="30" max="30" width="4.921875" customWidth="1"/>
    <col min="31" max="32" width="2.4609375" customWidth="1"/>
    <col min="33" max="33" width="3.4609375" customWidth="1"/>
    <col min="34" max="34" width="4" customWidth="1"/>
    <col min="35" max="35" width="2" customWidth="1"/>
    <col min="36" max="36" width="2.4609375" customWidth="1"/>
    <col min="37" max="37" width="6.4609375" hidden="1" customWidth="1"/>
    <col min="38" max="40" width="9.07421875" hidden="1" customWidth="1"/>
    <col min="41" max="43" width="9.07421875" customWidth="1"/>
    <col min="44" max="44" width="9.4609375" bestFit="1" customWidth="1"/>
    <col min="47" max="47" width="4.5351562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30" t="s">
        <v>134</v>
      </c>
      <c r="AC1" s="931"/>
      <c r="AD1" s="931"/>
      <c r="AE1" s="930" t="str">
        <f>IF(基本情報入力シート!AA16&lt;&gt;"", 基本情報入力シート!AA16, "")</f>
        <v/>
      </c>
      <c r="AF1" s="931"/>
      <c r="AG1" s="931"/>
      <c r="AH1" s="931"/>
      <c r="AI1" s="956"/>
      <c r="AJ1" s="82"/>
      <c r="AK1" s="197"/>
      <c r="AL1" s="198"/>
      <c r="AM1" s="198"/>
      <c r="AN1" s="198"/>
      <c r="AO1" s="198"/>
      <c r="AP1" s="198"/>
      <c r="AQ1" s="198"/>
      <c r="AR1" s="198"/>
      <c r="AS1" s="198"/>
      <c r="AT1" s="198"/>
      <c r="AU1" s="198"/>
      <c r="AV1" s="198"/>
      <c r="AW1" s="199"/>
      <c r="AX1" s="189"/>
      <c r="AY1" s="835" t="s">
        <v>135</v>
      </c>
      <c r="AZ1" s="835"/>
      <c r="BA1" s="835"/>
      <c r="BB1" s="835"/>
      <c r="BC1" s="835"/>
    </row>
    <row r="2" spans="1:55" ht="12.65"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200"/>
      <c r="AL2" s="201"/>
      <c r="AM2" s="201"/>
      <c r="AN2" s="201"/>
      <c r="AO2" s="201"/>
      <c r="AP2" s="201"/>
      <c r="AQ2" s="201"/>
      <c r="AR2" s="201"/>
      <c r="AS2" s="201"/>
      <c r="AT2" s="201"/>
      <c r="AU2" s="201"/>
      <c r="AV2" s="201"/>
      <c r="AW2" s="202"/>
      <c r="AY2" s="835" t="str">
        <f>IF(基本情報入力シート!V14="", "", 基本情報入力シート!V14)</f>
        <v/>
      </c>
      <c r="AZ2" s="835"/>
      <c r="BA2" s="835"/>
      <c r="BB2" s="835"/>
      <c r="BC2" s="835"/>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35"/>
      <c r="AZ3" s="835"/>
      <c r="BA3" s="835"/>
      <c r="BB3" s="835"/>
      <c r="BC3" s="835"/>
    </row>
    <row r="4" spans="1:55" s="50" customFormat="1" ht="13.5" customHeight="1">
      <c r="A4" s="1297" t="s">
        <v>14</v>
      </c>
      <c r="B4" s="1298"/>
      <c r="C4" s="1298"/>
      <c r="D4" s="1298"/>
      <c r="E4" s="1298"/>
      <c r="F4" s="1299"/>
      <c r="G4" s="1286" t="str">
        <f>IF(基本情報入力シート!L21="","",基本情報入力シート!L21)</f>
        <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45"/>
    </row>
    <row r="5" spans="1:55" s="50" customFormat="1" ht="14.25" customHeight="1">
      <c r="A5" s="1300" t="s">
        <v>138</v>
      </c>
      <c r="B5" s="1301"/>
      <c r="C5" s="1301"/>
      <c r="D5" s="1301"/>
      <c r="E5" s="1301"/>
      <c r="F5" s="1302"/>
      <c r="G5" s="1288" t="str">
        <f>IF(基本情報入力シート!L22="","",基本情報入力シート!L22)</f>
        <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45"/>
    </row>
    <row r="6" spans="1:55" s="50" customFormat="1" ht="12.75" customHeight="1">
      <c r="A6" s="881" t="s">
        <v>139</v>
      </c>
      <c r="B6" s="882"/>
      <c r="C6" s="882"/>
      <c r="D6" s="882"/>
      <c r="E6" s="882"/>
      <c r="F6" s="1281"/>
      <c r="G6" s="152" t="s">
        <v>17</v>
      </c>
      <c r="H6" s="1282" t="str">
        <f>IF(基本情報入力シート!AM24="－","",基本情報入力シート!AM24)</f>
        <v>-</v>
      </c>
      <c r="I6" s="1282"/>
      <c r="J6" s="1282"/>
      <c r="K6" s="1282"/>
      <c r="L6" s="1282"/>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77"/>
      <c r="B7" s="1278"/>
      <c r="C7" s="1278"/>
      <c r="D7" s="1278"/>
      <c r="E7" s="1278"/>
      <c r="F7" s="1279"/>
      <c r="G7" s="1290" t="str">
        <f>IF(基本情報入力シート!L24="","",基本情報入力シート!L24)</f>
        <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45"/>
    </row>
    <row r="8" spans="1:55" s="50" customFormat="1" ht="6" customHeight="1">
      <c r="A8" s="1277"/>
      <c r="B8" s="1278"/>
      <c r="C8" s="1278"/>
      <c r="D8" s="1278"/>
      <c r="E8" s="1278"/>
      <c r="F8" s="1279"/>
      <c r="G8" s="1292" t="str">
        <f>IF(基本情報入力シート!L25="","",基本情報入力シート!L25)</f>
        <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45"/>
    </row>
    <row r="9" spans="1:55" s="50" customFormat="1" ht="13.5" customHeight="1">
      <c r="A9" s="1283" t="s">
        <v>14</v>
      </c>
      <c r="B9" s="1284"/>
      <c r="C9" s="1284"/>
      <c r="D9" s="1284"/>
      <c r="E9" s="1284"/>
      <c r="F9" s="1285"/>
      <c r="G9" s="1273" t="str">
        <f>IF(基本情報入力シート!L29="","",基本情報入力シート!L29)</f>
        <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45"/>
    </row>
    <row r="10" spans="1:55" s="50" customFormat="1">
      <c r="A10" s="1277" t="s">
        <v>140</v>
      </c>
      <c r="B10" s="1278"/>
      <c r="C10" s="1278"/>
      <c r="D10" s="1278"/>
      <c r="E10" s="1278"/>
      <c r="F10" s="1279"/>
      <c r="G10" s="1275" t="str">
        <f>IF(基本情報入力シート!L30="","",基本情報入力シート!L30)</f>
        <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45"/>
    </row>
    <row r="11" spans="1:55" s="50" customFormat="1" ht="13.5" customHeight="1">
      <c r="A11" s="1280" t="s">
        <v>141</v>
      </c>
      <c r="B11" s="1280"/>
      <c r="C11" s="1280"/>
      <c r="D11" s="1280"/>
      <c r="E11" s="1280"/>
      <c r="F11" s="1280"/>
      <c r="G11" s="1018" t="s">
        <v>28</v>
      </c>
      <c r="H11" s="1019"/>
      <c r="I11" s="1019"/>
      <c r="J11" s="1019"/>
      <c r="K11" s="1303" t="str">
        <f>IF(基本情報入力シート!L31="","",基本情報入力シート!L31)</f>
        <v/>
      </c>
      <c r="L11" s="1304"/>
      <c r="M11" s="1304"/>
      <c r="N11" s="1304"/>
      <c r="O11" s="1304"/>
      <c r="P11" s="1304"/>
      <c r="Q11" s="1304"/>
      <c r="R11" s="1304"/>
      <c r="S11" s="1304"/>
      <c r="T11" s="1305"/>
      <c r="U11" s="1294" t="s">
        <v>29</v>
      </c>
      <c r="V11" s="1295"/>
      <c r="W11" s="1295"/>
      <c r="X11" s="1296"/>
      <c r="Y11" s="1303" t="str">
        <f>IF(基本情報入力シート!L32="","",基本情報入力シート!L32)</f>
        <v/>
      </c>
      <c r="Z11" s="1304"/>
      <c r="AA11" s="1304"/>
      <c r="AB11" s="1304"/>
      <c r="AC11" s="1304"/>
      <c r="AD11" s="1304"/>
      <c r="AE11" s="1304"/>
      <c r="AF11" s="1304"/>
      <c r="AG11" s="1304"/>
      <c r="AH11" s="1304"/>
      <c r="AI11" s="1304"/>
      <c r="AJ11" s="145"/>
      <c r="AT11" s="51"/>
      <c r="AU11" s="51"/>
    </row>
    <row r="12" spans="1:55" s="50" customFormat="1" ht="7.3"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53" t="str">
        <f>IF(G5="", "", IF(AND(OR(A15="✓", A16="✓", A17="✓"), OR(A19="✓",AND(A20="✓", M21&lt;&gt;""))), "○", "×"))</f>
        <v/>
      </c>
      <c r="AI13" s="1254"/>
      <c r="AK13" s="1267" t="s">
        <v>355</v>
      </c>
      <c r="AL13" s="1268"/>
      <c r="AM13" s="1268"/>
      <c r="AN13" s="1268"/>
      <c r="AO13" s="1268"/>
      <c r="AP13" s="1268"/>
      <c r="AQ13" s="1268"/>
      <c r="AR13" s="1268"/>
      <c r="AS13" s="1268"/>
      <c r="AT13" s="1268"/>
      <c r="AU13" s="1268"/>
      <c r="AV13" s="1269"/>
    </row>
    <row r="14" spans="1:55" ht="27.65" customHeight="1" thickBot="1">
      <c r="A14" s="1307" t="s">
        <v>356</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87"/>
      <c r="AR14" s="52"/>
    </row>
    <row r="15" spans="1:55" ht="20.05" customHeight="1">
      <c r="A15" s="193"/>
      <c r="B15" s="1310" t="s">
        <v>3041</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87"/>
      <c r="AR15" s="52"/>
    </row>
    <row r="16" spans="1:55" ht="20.05" customHeight="1">
      <c r="A16" s="191"/>
      <c r="B16" s="1251" t="s">
        <v>3042</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87"/>
      <c r="AR16" s="52"/>
    </row>
    <row r="17" spans="1:48" ht="20.05" customHeight="1" thickBot="1">
      <c r="A17" s="192"/>
      <c r="B17" s="1251" t="s">
        <v>3043</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87"/>
      <c r="AR17" s="52"/>
    </row>
    <row r="18" spans="1:48" ht="27.65" customHeight="1" thickBot="1">
      <c r="A18" s="1314" t="s">
        <v>357</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87"/>
      <c r="AR18" s="52"/>
    </row>
    <row r="19" spans="1:48" ht="20.05" customHeight="1">
      <c r="A19" s="193"/>
      <c r="B19" s="1251" t="s">
        <v>3044</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87"/>
      <c r="AR19" s="52"/>
    </row>
    <row r="20" spans="1:48" ht="20.05" customHeight="1" thickBot="1">
      <c r="A20" s="192"/>
      <c r="B20" s="789" t="s">
        <v>3045</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2"/>
      <c r="AJ20" s="87"/>
      <c r="AR20" s="52"/>
    </row>
    <row r="21" spans="1:48" ht="29.4" customHeight="1" thickBot="1">
      <c r="A21" s="1265" t="s">
        <v>358</v>
      </c>
      <c r="B21" s="1266"/>
      <c r="C21" s="1266"/>
      <c r="D21" s="1266"/>
      <c r="E21" s="1266"/>
      <c r="F21" s="1266"/>
      <c r="G21" s="1266"/>
      <c r="H21" s="1266"/>
      <c r="I21" s="1266"/>
      <c r="J21" s="1266"/>
      <c r="K21" s="1266"/>
      <c r="L21" s="1266"/>
      <c r="M21" s="1270"/>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87"/>
      <c r="AR21" s="52"/>
    </row>
    <row r="22" spans="1:48" ht="107.4" customHeight="1">
      <c r="A22" s="1020" t="s">
        <v>3049</v>
      </c>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87"/>
      <c r="AR22" s="52"/>
    </row>
    <row r="23" spans="1:48" ht="3.65"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90" t="s">
        <v>359</v>
      </c>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82"/>
    </row>
    <row r="25" spans="1:48" ht="17.25" customHeight="1" thickBot="1">
      <c r="A25" s="1310" t="s">
        <v>241</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
      </c>
      <c r="AI25" s="1250"/>
      <c r="AJ25" s="62"/>
      <c r="AK25" s="1246" t="s">
        <v>360</v>
      </c>
      <c r="AL25" s="1247"/>
      <c r="AM25" s="1247"/>
      <c r="AN25" s="1247"/>
      <c r="AO25" s="1247"/>
      <c r="AP25" s="1247"/>
      <c r="AQ25" s="1247"/>
      <c r="AR25" s="1247"/>
      <c r="AS25" s="1247"/>
      <c r="AT25" s="1247"/>
      <c r="AU25" s="1247"/>
      <c r="AV25" s="1248"/>
    </row>
    <row r="26" spans="1:48" ht="14.25" customHeight="1" thickBot="1">
      <c r="A26" s="1262" t="s">
        <v>361</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362</v>
      </c>
      <c r="AB26" s="1323"/>
      <c r="AC26" s="1323"/>
      <c r="AD26" s="1323"/>
      <c r="AE26" s="1323"/>
      <c r="AF26" s="1323"/>
      <c r="AG26" s="1323"/>
      <c r="AH26" s="1324"/>
      <c r="AI26" s="1325"/>
      <c r="AJ26" s="82"/>
      <c r="AL26" s="53"/>
    </row>
    <row r="27" spans="1:48" ht="20.05" customHeight="1">
      <c r="A27" s="193"/>
      <c r="B27" s="1048" t="s">
        <v>363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2" t="s">
        <v>251</v>
      </c>
      <c r="AB27" s="932"/>
      <c r="AC27" s="932"/>
      <c r="AD27" s="932"/>
      <c r="AE27" s="932"/>
      <c r="AF27" s="932"/>
      <c r="AG27" s="932"/>
      <c r="AH27" s="932"/>
      <c r="AI27" s="932"/>
      <c r="AJ27" s="89"/>
    </row>
    <row r="28" spans="1:48" ht="30" customHeight="1">
      <c r="A28" s="191"/>
      <c r="B28" s="1048" t="s">
        <v>364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1" t="s">
        <v>365</v>
      </c>
      <c r="AB28" s="1261"/>
      <c r="AC28" s="1261"/>
      <c r="AD28" s="1261"/>
      <c r="AE28" s="1261"/>
      <c r="AF28" s="1261"/>
      <c r="AG28" s="1261"/>
      <c r="AH28" s="1261"/>
      <c r="AI28" s="1261"/>
      <c r="AJ28" s="89"/>
    </row>
    <row r="29" spans="1:48" ht="30" customHeight="1">
      <c r="A29" s="191"/>
      <c r="B29" s="1308" t="s">
        <v>366</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367</v>
      </c>
      <c r="AB29" s="1261"/>
      <c r="AC29" s="1261"/>
      <c r="AD29" s="1261"/>
      <c r="AE29" s="1261"/>
      <c r="AF29" s="1261"/>
      <c r="AG29" s="1261"/>
      <c r="AH29" s="1261"/>
      <c r="AI29" s="1261"/>
      <c r="AJ29" s="62"/>
    </row>
    <row r="30" spans="1:48" ht="30" customHeight="1">
      <c r="A30" s="191"/>
      <c r="B30" s="1048" t="s">
        <v>250</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2" t="s">
        <v>251</v>
      </c>
      <c r="AB30" s="932"/>
      <c r="AC30" s="932"/>
      <c r="AD30" s="932"/>
      <c r="AE30" s="932"/>
      <c r="AF30" s="932"/>
      <c r="AG30" s="932"/>
      <c r="AH30" s="932"/>
      <c r="AI30" s="932"/>
      <c r="AJ30" s="62"/>
      <c r="AK30" s="53"/>
    </row>
    <row r="31" spans="1:48" ht="30" customHeight="1">
      <c r="A31" s="191"/>
      <c r="B31" s="1048" t="s">
        <v>252</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1" t="s">
        <v>253</v>
      </c>
      <c r="AB31" s="1261"/>
      <c r="AC31" s="1261"/>
      <c r="AD31" s="1261"/>
      <c r="AE31" s="1261"/>
      <c r="AF31" s="1261"/>
      <c r="AG31" s="1261"/>
      <c r="AH31" s="1261"/>
      <c r="AI31" s="1261"/>
      <c r="AJ31" s="62"/>
      <c r="AK31" s="53"/>
      <c r="AL31" s="54"/>
    </row>
    <row r="32" spans="1:48" ht="20.05" customHeight="1">
      <c r="A32" s="191"/>
      <c r="B32" s="1308" t="s">
        <v>368</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45" t="s">
        <v>255</v>
      </c>
      <c r="AB32" s="945"/>
      <c r="AC32" s="945"/>
      <c r="AD32" s="945"/>
      <c r="AE32" s="945"/>
      <c r="AF32" s="945"/>
      <c r="AG32" s="945"/>
      <c r="AH32" s="945"/>
      <c r="AI32" s="945"/>
      <c r="AJ32" s="62"/>
      <c r="AK32" s="53"/>
      <c r="AL32" s="54"/>
    </row>
    <row r="33" spans="1:52" ht="20.05" customHeight="1" thickBot="1">
      <c r="A33" s="194"/>
      <c r="B33" s="1251" t="s">
        <v>369</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2" t="s">
        <v>251</v>
      </c>
      <c r="AB33" s="932"/>
      <c r="AC33" s="932"/>
      <c r="AD33" s="932"/>
      <c r="AE33" s="932"/>
      <c r="AF33" s="932"/>
      <c r="AG33" s="932"/>
      <c r="AH33" s="932"/>
      <c r="AI33" s="932"/>
      <c r="AJ33" s="62"/>
      <c r="AK33" s="53"/>
      <c r="AL33" s="54"/>
    </row>
    <row r="34" spans="1:52" s="82" customFormat="1" ht="10.3"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6.0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53" t="str">
        <f>IF(G5="", "", IF(AND(OR(AND(B40="✓",B41=""), AND(B40="",B41="✓")),B37="✓",G43&lt;&gt;"",J43&lt;&gt;""),"○","×"))</f>
        <v/>
      </c>
      <c r="AI35" s="1254"/>
      <c r="AJ35" s="58"/>
      <c r="AK35" s="1036" t="s">
        <v>370</v>
      </c>
      <c r="AL35" s="1037"/>
      <c r="AM35" s="1037"/>
      <c r="AN35" s="1037"/>
      <c r="AO35" s="1037"/>
      <c r="AP35" s="1037"/>
      <c r="AQ35" s="1037"/>
      <c r="AR35" s="1037"/>
      <c r="AS35" s="1037"/>
      <c r="AT35" s="1037"/>
      <c r="AU35" s="1037"/>
      <c r="AV35" s="1038"/>
      <c r="AW35" s="136"/>
    </row>
    <row r="36" spans="1:52" ht="10.3"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5" customHeight="1" thickBot="1">
      <c r="A37" s="57"/>
      <c r="B37" s="195"/>
      <c r="C37" s="1326" t="s">
        <v>371</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5" customHeight="1" thickBot="1">
      <c r="A39" s="57"/>
      <c r="B39" s="1258" t="s">
        <v>372</v>
      </c>
      <c r="C39" s="1258"/>
      <c r="D39" s="1258"/>
      <c r="E39" s="1258"/>
      <c r="F39" s="1258"/>
      <c r="G39" s="1258"/>
      <c r="H39" s="1258"/>
      <c r="I39" s="1258"/>
      <c r="J39" s="1258"/>
      <c r="K39" s="1258"/>
      <c r="L39" s="1258"/>
      <c r="M39" s="1258"/>
      <c r="N39" s="1258"/>
      <c r="O39" s="1258"/>
      <c r="P39" s="1258"/>
      <c r="Q39" s="1258"/>
      <c r="R39" s="1258"/>
      <c r="S39" s="1258"/>
      <c r="T39" s="1258"/>
      <c r="U39" s="1258"/>
      <c r="V39" s="1258"/>
      <c r="W39" s="138"/>
      <c r="X39" s="138"/>
      <c r="Y39" s="138"/>
      <c r="Z39" s="138"/>
      <c r="AA39" s="138"/>
      <c r="AB39" s="138"/>
      <c r="AC39" s="138"/>
      <c r="AD39" s="138"/>
      <c r="AE39" s="138"/>
      <c r="AF39" s="138"/>
      <c r="AG39" s="138"/>
      <c r="AH39" s="138"/>
      <c r="AI39" s="59"/>
      <c r="AJ39" s="140"/>
    </row>
    <row r="40" spans="1:52" ht="40.299999999999997" customHeight="1" thickBot="1">
      <c r="A40" s="57"/>
      <c r="B40" s="196"/>
      <c r="C40" s="1326" t="s">
        <v>373</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61"/>
      <c r="AJ40" s="62"/>
      <c r="AK40" s="60"/>
    </row>
    <row r="41" spans="1:52" ht="26.05" customHeight="1" thickBot="1">
      <c r="A41" s="57"/>
      <c r="B41" s="195"/>
      <c r="C41" s="1327" t="s">
        <v>374</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61"/>
      <c r="AJ41" s="62"/>
      <c r="AK41" s="60"/>
    </row>
    <row r="42" spans="1:52" ht="9.65"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857">
        <v>7</v>
      </c>
      <c r="E43" s="1257"/>
      <c r="F43" s="67" t="s">
        <v>262</v>
      </c>
      <c r="G43" s="1255"/>
      <c r="H43" s="1256"/>
      <c r="I43" s="67" t="s">
        <v>263</v>
      </c>
      <c r="J43" s="1255"/>
      <c r="K43" s="1256"/>
      <c r="L43" s="67" t="s">
        <v>264</v>
      </c>
      <c r="M43" s="62"/>
      <c r="N43" s="857" t="s">
        <v>138</v>
      </c>
      <c r="O43" s="857"/>
      <c r="P43" s="857"/>
      <c r="Q43" s="1331" t="str">
        <f>IF(G5="","",G5)</f>
        <v/>
      </c>
      <c r="R43" s="1331"/>
      <c r="S43" s="1331"/>
      <c r="T43" s="1331"/>
      <c r="U43" s="1331"/>
      <c r="V43" s="1331"/>
      <c r="W43" s="1331"/>
      <c r="X43" s="1331"/>
      <c r="Y43" s="1331"/>
      <c r="Z43" s="1331"/>
      <c r="AA43" s="1331"/>
      <c r="AB43" s="1331"/>
      <c r="AC43" s="1331"/>
      <c r="AD43" s="1331"/>
      <c r="AE43" s="1331"/>
      <c r="AF43" s="1331"/>
      <c r="AG43" s="1331"/>
      <c r="AH43" s="1331"/>
      <c r="AI43" s="65"/>
      <c r="AJ43" s="58"/>
    </row>
    <row r="44" spans="1:52" s="54" customFormat="1" ht="18" customHeight="1">
      <c r="A44" s="66"/>
      <c r="B44" s="68"/>
      <c r="C44" s="67"/>
      <c r="D44" s="67"/>
      <c r="E44" s="67"/>
      <c r="F44" s="67"/>
      <c r="G44" s="67"/>
      <c r="H44" s="67"/>
      <c r="I44" s="67"/>
      <c r="J44" s="67"/>
      <c r="K44" s="67"/>
      <c r="L44" s="67"/>
      <c r="M44" s="67"/>
      <c r="N44" s="1015" t="s">
        <v>265</v>
      </c>
      <c r="O44" s="1015"/>
      <c r="P44" s="1015"/>
      <c r="Q44" s="842" t="s">
        <v>23</v>
      </c>
      <c r="R44" s="842"/>
      <c r="S44" s="1306" t="str">
        <f>IF(基本情報入力シート!L26="", "", 基本情報入力シート!L26)</f>
        <v/>
      </c>
      <c r="T44" s="1306"/>
      <c r="U44" s="1306"/>
      <c r="V44" s="1306"/>
      <c r="W44" s="1306"/>
      <c r="X44" s="1014"/>
      <c r="Y44" s="1014"/>
      <c r="Z44" s="1306" t="str">
        <f>IF(基本情報入力シート!L27="", "", 基本情報入力シート!L27)</f>
        <v/>
      </c>
      <c r="AA44" s="1306"/>
      <c r="AB44" s="1306"/>
      <c r="AC44" s="1306"/>
      <c r="AD44" s="1306"/>
      <c r="AE44" s="1306"/>
      <c r="AF44" s="1306"/>
      <c r="AG44" s="1306"/>
      <c r="AH44" s="1306"/>
      <c r="AI44" s="65"/>
      <c r="AJ44" s="58"/>
    </row>
    <row r="45" spans="1:52" s="54" customFormat="1" ht="10.3"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32" t="s">
        <v>375</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47"/>
      <c r="AK46" s="1074"/>
      <c r="AL46" s="1074"/>
      <c r="AM46" s="1074"/>
      <c r="AN46" s="1074"/>
      <c r="AO46" s="1074"/>
      <c r="AP46" s="1074"/>
      <c r="AQ46" s="1074"/>
      <c r="AR46" s="1074"/>
      <c r="AS46" s="1074"/>
      <c r="AT46" s="1074"/>
      <c r="AU46" s="1074"/>
      <c r="AV46" s="1074"/>
      <c r="AW46" s="256"/>
      <c r="AX46" s="256"/>
      <c r="AY46" s="256"/>
      <c r="AZ46" s="256"/>
    </row>
    <row r="47" spans="1:52" ht="4.3"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8" t="s">
        <v>378</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136" t="s">
        <v>379</v>
      </c>
    </row>
    <row r="52" spans="1:53">
      <c r="A52" s="1235" t="s">
        <v>380</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
      </c>
      <c r="AF52" s="1232"/>
      <c r="AG52" s="1232"/>
      <c r="AH52" s="1232"/>
      <c r="AI52" s="1232"/>
      <c r="AJ52" s="1232"/>
      <c r="BA52" s="136">
        <f>COUNTIF(A52:AJ58, "×")</f>
        <v>0</v>
      </c>
    </row>
    <row r="53" spans="1:53" ht="15" customHeight="1">
      <c r="A53" s="1328" t="s">
        <v>381</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382</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
      </c>
      <c r="AF54" s="1232"/>
      <c r="AG54" s="1232"/>
      <c r="AH54" s="1232"/>
      <c r="AI54" s="1232"/>
      <c r="AJ54" s="1232"/>
    </row>
    <row r="55" spans="1:53">
      <c r="A55" s="1237" t="s">
        <v>383</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
      </c>
      <c r="AF55" s="1232"/>
      <c r="AG55" s="1232"/>
      <c r="AH55" s="1232"/>
      <c r="AI55" s="1232"/>
      <c r="AJ55" s="1232"/>
    </row>
    <row r="56" spans="1:53" ht="15" customHeight="1">
      <c r="A56" s="1328" t="s">
        <v>384</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385</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
      </c>
      <c r="AF57" s="1232"/>
      <c r="AG57" s="1232"/>
      <c r="AH57" s="1232"/>
      <c r="AI57" s="1232"/>
      <c r="AJ57" s="1232"/>
      <c r="AR57" s="450"/>
    </row>
    <row r="58" spans="1:53">
      <c r="A58" s="1239" t="s">
        <v>386</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
      </c>
      <c r="AF58" s="1232"/>
      <c r="AG58" s="1232"/>
      <c r="AH58" s="1232"/>
      <c r="AI58" s="1232"/>
      <c r="AJ58" s="1232"/>
    </row>
    <row r="59" spans="1:53">
      <c r="A59" s="1237" t="s">
        <v>387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
      </c>
      <c r="AF59" s="1232"/>
      <c r="AG59" s="1232"/>
      <c r="AH59" s="1232"/>
      <c r="AI59" s="1232"/>
      <c r="AJ59" s="1232"/>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3" customHeight="1">
      <c r="A61" s="1242" t="s">
        <v>388</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5" customHeight="1" thickBot="1">
      <c r="A63" s="1320" t="s">
        <v>46</v>
      </c>
      <c r="B63" s="1320"/>
      <c r="C63" s="1321" t="s">
        <v>390</v>
      </c>
      <c r="D63" s="1321"/>
      <c r="E63" s="1321"/>
      <c r="F63" s="1321"/>
      <c r="G63" s="1321"/>
      <c r="H63" s="1321" t="s">
        <v>391</v>
      </c>
      <c r="I63" s="1321"/>
      <c r="J63" s="1321"/>
      <c r="K63" s="1321"/>
      <c r="L63" s="1321"/>
      <c r="M63" s="1321"/>
      <c r="N63" s="1321"/>
      <c r="O63" s="1321"/>
      <c r="P63" s="1321"/>
      <c r="Q63" s="1321"/>
      <c r="R63" s="1321"/>
      <c r="S63" s="1321"/>
      <c r="T63" s="1317" t="s">
        <v>392</v>
      </c>
      <c r="U63" s="1318"/>
      <c r="V63" s="1318"/>
      <c r="W63" s="1318"/>
      <c r="X63" s="1318"/>
      <c r="Y63" s="1318"/>
      <c r="Z63" s="1318"/>
      <c r="AA63" s="1318"/>
      <c r="AB63" s="1318"/>
      <c r="AC63" s="1318"/>
      <c r="AD63" s="1318"/>
      <c r="AE63" s="1318"/>
      <c r="AF63" s="1318"/>
      <c r="AG63" s="1318"/>
      <c r="AH63" s="1318"/>
      <c r="AI63" s="1318"/>
      <c r="AJ63" s="1319"/>
      <c r="AK63" s="869" t="s">
        <v>393</v>
      </c>
      <c r="AL63" s="869"/>
      <c r="AM63" s="869"/>
      <c r="AN63" s="869"/>
      <c r="AO63" s="869"/>
      <c r="AP63" s="869"/>
      <c r="AQ63" s="869"/>
      <c r="AR63" s="869"/>
      <c r="AS63" s="869"/>
      <c r="AT63" s="869"/>
      <c r="AU63" s="869"/>
      <c r="AV63" s="870"/>
    </row>
    <row r="64" spans="1:53" ht="32.049999999999997" customHeight="1">
      <c r="A64" s="1333" t="str">
        <f>AE1</f>
        <v/>
      </c>
      <c r="B64" s="1333"/>
      <c r="C64" s="1315">
        <f>IFERROR(SUMIF('別紙様式2-4（補助金 個表） '!$D$11:$D$110, '別紙様式2-3（補助金　総括表）'!A64, '別紙様式2-4（補助金 個表） '!$M$11:$M$110), "未入力あり")</f>
        <v>0</v>
      </c>
      <c r="D64" s="1315"/>
      <c r="E64" s="1315"/>
      <c r="F64" s="1315"/>
      <c r="G64" s="1315"/>
      <c r="H64" s="1316" t="str">
        <f>IF(C64&gt;0, IFERROR((VLOOKUP(A64&amp;"○"&amp;"○", '別紙様式2-4（補助金 個表） '!AI:AJ, 2, FALSE)), "振込先未選択"), "")</f>
        <v/>
      </c>
      <c r="I64" s="1316"/>
      <c r="J64" s="1316"/>
      <c r="K64" s="1316"/>
      <c r="L64" s="1316"/>
      <c r="M64" s="1316"/>
      <c r="N64" s="1316"/>
      <c r="O64" s="1316"/>
      <c r="P64" s="1316"/>
      <c r="Q64" s="1316"/>
      <c r="R64" s="1316"/>
      <c r="S64" s="1316"/>
      <c r="T64" s="1317" t="str">
        <f>IFERROR(IF(H64="", "", VLOOKUP(H64, '別紙様式2-4（補助金 個表） '!$F$11:$S$110, 14, FALSE)), "未記入")</f>
        <v/>
      </c>
      <c r="U64" s="1318"/>
      <c r="V64" s="1318"/>
      <c r="W64" s="1318"/>
      <c r="X64" s="1318"/>
      <c r="Y64" s="1318"/>
      <c r="Z64" s="1318"/>
      <c r="AA64" s="1318"/>
      <c r="AB64" s="1318"/>
      <c r="AC64" s="1318"/>
      <c r="AD64" s="1318"/>
      <c r="AE64" s="1318"/>
      <c r="AF64" s="1318"/>
      <c r="AG64" s="1318"/>
      <c r="AH64" s="1318"/>
      <c r="AI64" s="1318"/>
      <c r="AJ64" s="1319"/>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5" customHeight="1"/>
    <row r="67" spans="1:36" ht="24.65" customHeight="1"/>
    <row r="68" spans="1:36" ht="61.3" customHeight="1"/>
    <row r="69" spans="1:36" s="76" customFormat="1" ht="29.4" customHeight="1"/>
    <row r="70" spans="1:36" ht="14.05" customHeight="1"/>
    <row r="71" spans="1:36" ht="14.05" customHeight="1"/>
    <row r="72" spans="1:36" ht="14.05"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4.05"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4.05"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4.05"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4.05"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4.05"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4.05"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4.05"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4.05"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4.05"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4.05"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4.05"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4.05"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4.05"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4.05"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4.05"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4.05"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4.05"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4.05"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4.05"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4.05"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4.05"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4.05"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4.05"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4.05"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4.05"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4.05"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4.05"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4.05"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4.05"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4.05"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4.05"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4.05"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4.05"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4.05"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4.05"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4.05"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4.05"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4.05"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4.05"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4.05"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4.05"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4.05"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4.05"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4.05" customHeight="1">
      <c r="A116" s="1245"/>
      <c r="B116" s="1245"/>
      <c r="C116" s="1244"/>
      <c r="D116" s="1244"/>
      <c r="E116" s="1244"/>
      <c r="F116" s="1244"/>
      <c r="G116" s="1244"/>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hit4W6fMkVb02zwyVpwxS4znYrnBnu4djygxMMYPWAeZte+gzI+Ys3eYlMXtE8965ENffjVo/N0BKXJEc3XDbw==" saltValue="QkAJTo4dBuT/vJiZ8xywtg=="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5"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609375" defaultRowHeight="13.3"/>
  <cols>
    <col min="1" max="1" width="5.4609375" customWidth="1"/>
    <col min="2" max="2" width="15.07421875" customWidth="1"/>
    <col min="3" max="3" width="16.53515625" style="76" customWidth="1"/>
    <col min="4" max="4" width="11.4609375" customWidth="1"/>
    <col min="5" max="5" width="15.921875" customWidth="1"/>
    <col min="6" max="6" width="28.07421875" customWidth="1"/>
    <col min="7" max="7" width="32.4609375" customWidth="1"/>
    <col min="8" max="8" width="3.4609375" customWidth="1"/>
    <col min="9" max="9" width="15.61328125" customWidth="1"/>
    <col min="10" max="10" width="17" customWidth="1"/>
    <col min="11" max="11" width="13.61328125" customWidth="1"/>
    <col min="12" max="12" width="7.07421875" customWidth="1"/>
    <col min="13" max="13" width="16.921875" style="76" customWidth="1"/>
    <col min="14" max="14" width="6" style="457" customWidth="1"/>
    <col min="15" max="15" width="6.3828125" style="49" customWidth="1"/>
    <col min="16" max="16" width="5.61328125" style="49" customWidth="1"/>
    <col min="17" max="17" width="5.921875" style="49" customWidth="1"/>
    <col min="18" max="18" width="15.07421875" style="49" customWidth="1"/>
    <col min="19" max="19" width="14.53515625" style="49" customWidth="1"/>
    <col min="20" max="20" width="10.921875" customWidth="1"/>
    <col min="21" max="30" width="7" customWidth="1"/>
    <col min="31" max="31" width="17" customWidth="1"/>
    <col min="32" max="32" width="27.4609375" customWidth="1"/>
    <col min="33" max="33" width="18.4609375" hidden="1" customWidth="1"/>
    <col min="34" max="34" width="17.4609375" style="344" hidden="1" customWidth="1"/>
    <col min="35" max="35" width="22.3828125" hidden="1" customWidth="1"/>
    <col min="36" max="36" width="25.4609375" style="76" hidden="1" customWidth="1"/>
    <col min="37" max="37" width="0" hidden="1" customWidth="1"/>
    <col min="38" max="38" width="7.4609375" hidden="1" customWidth="1"/>
  </cols>
  <sheetData>
    <row r="1" spans="1:38" ht="23.25" customHeight="1" thickBot="1">
      <c r="A1" s="333" t="s">
        <v>394</v>
      </c>
      <c r="B1" s="82"/>
      <c r="C1" s="334"/>
      <c r="D1" s="333"/>
      <c r="E1" s="82"/>
      <c r="F1" s="82"/>
      <c r="G1" s="82"/>
      <c r="H1" s="82"/>
      <c r="I1" s="82"/>
      <c r="J1" s="336"/>
      <c r="K1" s="82"/>
      <c r="L1" s="337"/>
      <c r="M1" s="1334" t="s">
        <v>134</v>
      </c>
      <c r="N1" s="931"/>
      <c r="O1" s="1335"/>
      <c r="P1" s="1334" t="str">
        <f>IF(基本情報入力シート!AA16&lt;&gt;"", 基本情報入力シート!AA16, "")</f>
        <v/>
      </c>
      <c r="Q1" s="1336"/>
      <c r="R1" s="1337"/>
      <c r="S1" s="85"/>
      <c r="T1" s="190"/>
      <c r="U1" s="338"/>
      <c r="V1" s="338"/>
      <c r="W1" s="338"/>
      <c r="X1" s="338"/>
      <c r="Y1" s="338"/>
      <c r="Z1" s="338"/>
      <c r="AA1" s="338"/>
      <c r="AB1" s="338"/>
      <c r="AC1" s="338"/>
      <c r="AD1" s="338"/>
      <c r="AE1" s="338"/>
      <c r="AF1" s="136"/>
      <c r="AG1" s="136"/>
      <c r="AH1" s="835" t="s">
        <v>135</v>
      </c>
      <c r="AI1" s="835"/>
      <c r="AJ1" s="835"/>
      <c r="AK1" s="835"/>
      <c r="AL1" s="835"/>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336"/>
      <c r="M2" s="336"/>
      <c r="N2" s="336"/>
      <c r="O2" s="82"/>
      <c r="P2" s="82"/>
      <c r="Q2" s="82"/>
      <c r="R2" s="82"/>
      <c r="S2" s="82"/>
      <c r="T2" s="190"/>
      <c r="U2" s="338"/>
      <c r="V2" s="338"/>
      <c r="W2" s="338"/>
      <c r="X2" s="338"/>
      <c r="Y2" s="338"/>
      <c r="Z2" s="338"/>
      <c r="AA2" s="338"/>
      <c r="AB2" s="338"/>
      <c r="AC2" s="338"/>
      <c r="AD2" s="338"/>
      <c r="AE2" s="338"/>
      <c r="AH2" s="835" t="str">
        <f>IF(基本情報入力シート!V14="", "", 基本情報入力シート!V14)</f>
        <v/>
      </c>
      <c r="AI2" s="835"/>
      <c r="AJ2" s="835"/>
      <c r="AK2" s="835"/>
      <c r="AL2" s="835"/>
    </row>
    <row r="3" spans="1:38" ht="31.3" customHeight="1" thickBot="1">
      <c r="A3" s="1374" t="s">
        <v>138</v>
      </c>
      <c r="B3" s="1375"/>
      <c r="C3" s="1376" t="str">
        <f>IF(基本情報入力シート!L22="", "", 基本情報入力シート!L22)</f>
        <v/>
      </c>
      <c r="D3" s="1377"/>
      <c r="E3" s="1377"/>
      <c r="F3" s="1378"/>
      <c r="G3" s="339"/>
      <c r="H3" s="1359" t="s">
        <v>395</v>
      </c>
      <c r="I3" s="1359"/>
      <c r="J3" s="1359"/>
      <c r="K3" s="1359"/>
      <c r="L3" s="1359"/>
      <c r="M3" s="1359"/>
      <c r="N3" s="1359"/>
      <c r="O3" s="1359"/>
      <c r="P3" s="1359"/>
      <c r="Q3" s="1359"/>
      <c r="R3" s="1359"/>
      <c r="S3" s="1359"/>
      <c r="T3" s="340"/>
      <c r="AH3" s="835"/>
      <c r="AI3" s="835"/>
      <c r="AJ3" s="835"/>
      <c r="AK3" s="835"/>
      <c r="AL3" s="835"/>
    </row>
    <row r="4" spans="1:38" ht="54.65" customHeight="1" thickBot="1">
      <c r="A4" s="306"/>
      <c r="B4" s="306"/>
      <c r="C4" s="341"/>
      <c r="D4" s="342"/>
      <c r="E4" s="342"/>
      <c r="F4" s="342"/>
      <c r="G4" s="343"/>
      <c r="H4" s="1359"/>
      <c r="I4" s="1359"/>
      <c r="J4" s="1359"/>
      <c r="K4" s="1359"/>
      <c r="L4" s="1359"/>
      <c r="M4" s="1359"/>
      <c r="N4" s="1359"/>
      <c r="O4" s="1359"/>
      <c r="P4" s="1359"/>
      <c r="Q4" s="1359"/>
      <c r="R4" s="1359"/>
      <c r="S4" s="1359"/>
      <c r="T4" s="340"/>
    </row>
    <row r="5" spans="1:38" ht="37.299999999999997" customHeight="1" thickBot="1">
      <c r="A5" s="1379" t="s">
        <v>396</v>
      </c>
      <c r="B5" s="1379"/>
      <c r="C5" s="1379"/>
      <c r="D5" s="1379"/>
      <c r="E5" s="1380"/>
      <c r="F5" s="649">
        <f>IFERROR(SUM(M:M),"")</f>
        <v>0</v>
      </c>
      <c r="G5" s="343"/>
      <c r="H5" s="1359"/>
      <c r="I5" s="1359"/>
      <c r="J5" s="1359"/>
      <c r="K5" s="1359"/>
      <c r="L5" s="1359"/>
      <c r="M5" s="1359"/>
      <c r="N5" s="1359"/>
      <c r="O5" s="1359"/>
      <c r="P5" s="1359"/>
      <c r="Q5" s="1359"/>
      <c r="R5" s="1359"/>
      <c r="S5" s="1359"/>
      <c r="T5" s="340"/>
    </row>
    <row r="6" spans="1:38" ht="36" customHeight="1" thickBot="1">
      <c r="A6" s="1393" t="s">
        <v>397</v>
      </c>
      <c r="B6" s="1394"/>
      <c r="C6" s="1394"/>
      <c r="D6" s="1394"/>
      <c r="E6" s="1394"/>
      <c r="F6" s="650">
        <f>IF(C3="", 0, IF(P1="", "提出先未選択", SUMIF(D:D, P1, M:M)))</f>
        <v>0</v>
      </c>
      <c r="G6" s="343"/>
      <c r="H6" s="1359"/>
      <c r="I6" s="1359"/>
      <c r="J6" s="1359"/>
      <c r="K6" s="1359"/>
      <c r="L6" s="1359"/>
      <c r="M6" s="1359"/>
      <c r="N6" s="1359"/>
      <c r="O6" s="1359"/>
      <c r="P6" s="1359"/>
      <c r="Q6" s="1359"/>
      <c r="R6" s="1359"/>
      <c r="S6" s="1359"/>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81" t="s">
        <v>398</v>
      </c>
      <c r="B8" s="1384" t="s">
        <v>399</v>
      </c>
      <c r="C8" s="1387" t="s">
        <v>36</v>
      </c>
      <c r="D8" s="1370" t="s">
        <v>37</v>
      </c>
      <c r="E8" s="1371"/>
      <c r="F8" s="1390" t="s">
        <v>311</v>
      </c>
      <c r="G8" s="1367" t="s">
        <v>39</v>
      </c>
      <c r="H8" s="1364" t="s">
        <v>40</v>
      </c>
      <c r="I8" s="1387" t="s">
        <v>400</v>
      </c>
      <c r="J8" s="1341" t="s">
        <v>401</v>
      </c>
      <c r="K8" s="1344" t="s">
        <v>402</v>
      </c>
      <c r="L8" s="1347" t="s">
        <v>403</v>
      </c>
      <c r="M8" s="1361" t="s">
        <v>404</v>
      </c>
      <c r="N8" s="1353" t="s">
        <v>405</v>
      </c>
      <c r="O8" s="1354"/>
      <c r="P8" s="1354"/>
      <c r="Q8" s="1355"/>
      <c r="R8" s="1350" t="s">
        <v>406</v>
      </c>
      <c r="S8" s="1338" t="s">
        <v>407</v>
      </c>
      <c r="T8" s="421" t="str">
        <f>IF(C3="", "", IF(COUNTIF(I11:I110, "○")=COUNTIF(AH11:AH110, "○"), "○","×"))</f>
        <v/>
      </c>
      <c r="U8" s="868" t="s">
        <v>408</v>
      </c>
      <c r="V8" s="869"/>
      <c r="W8" s="869"/>
      <c r="X8" s="869"/>
      <c r="Y8" s="869"/>
      <c r="Z8" s="869"/>
      <c r="AA8" s="869"/>
      <c r="AB8" s="869"/>
      <c r="AC8" s="869"/>
      <c r="AD8" s="869"/>
      <c r="AE8" s="870"/>
      <c r="AF8" s="190"/>
      <c r="AG8" s="190"/>
      <c r="AH8" s="347"/>
    </row>
    <row r="9" spans="1:38" ht="83.05" customHeight="1" thickBot="1">
      <c r="A9" s="1382"/>
      <c r="B9" s="1385"/>
      <c r="C9" s="1388"/>
      <c r="D9" s="1372"/>
      <c r="E9" s="1373"/>
      <c r="F9" s="1391"/>
      <c r="G9" s="1368"/>
      <c r="H9" s="1365"/>
      <c r="I9" s="1388"/>
      <c r="J9" s="1342"/>
      <c r="K9" s="1345"/>
      <c r="L9" s="1348"/>
      <c r="M9" s="1362"/>
      <c r="N9" s="1356"/>
      <c r="O9" s="1357"/>
      <c r="P9" s="1357"/>
      <c r="Q9" s="1358"/>
      <c r="R9" s="1351"/>
      <c r="S9" s="1339"/>
      <c r="T9" s="688" t="str">
        <f>IF(C3="", "", IF(P1="", "提出先未選択", IF(COUNTIFS(D11:D110, P1, R11:R110, "○")=1, "○","×")))</f>
        <v/>
      </c>
      <c r="U9" s="868" t="s">
        <v>409</v>
      </c>
      <c r="V9" s="869"/>
      <c r="W9" s="869"/>
      <c r="X9" s="869"/>
      <c r="Y9" s="869"/>
      <c r="Z9" s="869"/>
      <c r="AA9" s="869"/>
      <c r="AB9" s="869"/>
      <c r="AC9" s="869"/>
      <c r="AD9" s="869"/>
      <c r="AE9" s="870"/>
      <c r="AF9" s="190"/>
      <c r="AG9" s="190"/>
      <c r="AH9" s="347"/>
    </row>
    <row r="10" spans="1:38" ht="47.25" customHeight="1" thickBot="1">
      <c r="A10" s="1383"/>
      <c r="B10" s="1386"/>
      <c r="C10" s="1389"/>
      <c r="D10" s="348" t="s">
        <v>46</v>
      </c>
      <c r="E10" s="348" t="s">
        <v>47</v>
      </c>
      <c r="F10" s="1392"/>
      <c r="G10" s="1369"/>
      <c r="H10" s="1366"/>
      <c r="I10" s="1389"/>
      <c r="J10" s="1343"/>
      <c r="K10" s="1346"/>
      <c r="L10" s="1349"/>
      <c r="M10" s="1363"/>
      <c r="N10" s="349" t="s">
        <v>410</v>
      </c>
      <c r="O10" s="349" t="s">
        <v>411</v>
      </c>
      <c r="P10" s="349" t="s">
        <v>412</v>
      </c>
      <c r="Q10" s="349" t="s">
        <v>413</v>
      </c>
      <c r="R10" s="1352"/>
      <c r="S10" s="1340"/>
      <c r="T10" s="421" t="str">
        <f>IF(C3="", "", IF(COUNTIFS(R11:R110, "○", S11:S110, "")=0, "○","×"))</f>
        <v/>
      </c>
      <c r="U10" s="868" t="s">
        <v>414</v>
      </c>
      <c r="V10" s="869"/>
      <c r="W10" s="869"/>
      <c r="X10" s="869"/>
      <c r="Y10" s="869"/>
      <c r="Z10" s="869"/>
      <c r="AA10" s="869"/>
      <c r="AB10" s="869"/>
      <c r="AC10" s="869"/>
      <c r="AD10" s="869"/>
      <c r="AE10" s="870"/>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9" t="str">
        <f t="shared" ref="U12:U75" si="3">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9" t="str">
        <f t="shared" si="3"/>
        <v/>
      </c>
      <c r="V13" s="1119"/>
      <c r="W13" s="1119"/>
      <c r="X13" s="1119"/>
      <c r="Y13" s="1119"/>
      <c r="Z13" s="1119"/>
      <c r="AA13" s="1119"/>
      <c r="AB13" s="1119"/>
      <c r="AC13" s="1119"/>
      <c r="AD13" s="1119"/>
      <c r="AE13" s="1119"/>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9" t="str">
        <f t="shared" si="3"/>
        <v/>
      </c>
      <c r="V14" s="1119"/>
      <c r="W14" s="1119"/>
      <c r="X14" s="1119"/>
      <c r="Y14" s="1119"/>
      <c r="Z14" s="1119"/>
      <c r="AA14" s="1119"/>
      <c r="AB14" s="1119"/>
      <c r="AC14" s="1119"/>
      <c r="AD14" s="1119"/>
      <c r="AE14" s="1119"/>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9" t="str">
        <f t="shared" si="3"/>
        <v/>
      </c>
      <c r="V15" s="1119"/>
      <c r="W15" s="1119"/>
      <c r="X15" s="1119"/>
      <c r="Y15" s="1119"/>
      <c r="Z15" s="1119"/>
      <c r="AA15" s="1119"/>
      <c r="AB15" s="1119"/>
      <c r="AC15" s="1119"/>
      <c r="AD15" s="1119"/>
      <c r="AE15" s="1119"/>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9" t="str">
        <f t="shared" si="3"/>
        <v/>
      </c>
      <c r="V16" s="1119"/>
      <c r="W16" s="1119"/>
      <c r="X16" s="1119"/>
      <c r="Y16" s="1119"/>
      <c r="Z16" s="1119"/>
      <c r="AA16" s="1119"/>
      <c r="AB16" s="1119"/>
      <c r="AC16" s="1119"/>
      <c r="AD16" s="1119"/>
      <c r="AE16" s="1119"/>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9" t="str">
        <f t="shared" si="3"/>
        <v/>
      </c>
      <c r="V17" s="1119"/>
      <c r="W17" s="1119"/>
      <c r="X17" s="1119"/>
      <c r="Y17" s="1119"/>
      <c r="Z17" s="1119"/>
      <c r="AA17" s="1119"/>
      <c r="AB17" s="1119"/>
      <c r="AC17" s="1119"/>
      <c r="AD17" s="1119"/>
      <c r="AE17" s="1119"/>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9" t="str">
        <f t="shared" si="3"/>
        <v/>
      </c>
      <c r="V18" s="1119"/>
      <c r="W18" s="1119"/>
      <c r="X18" s="1119"/>
      <c r="Y18" s="1119"/>
      <c r="Z18" s="1119"/>
      <c r="AA18" s="1119"/>
      <c r="AB18" s="1119"/>
      <c r="AC18" s="1119"/>
      <c r="AD18" s="1119"/>
      <c r="AE18" s="1119"/>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9" t="str">
        <f t="shared" si="3"/>
        <v/>
      </c>
      <c r="V19" s="1119"/>
      <c r="W19" s="1119"/>
      <c r="X19" s="1119"/>
      <c r="Y19" s="1119"/>
      <c r="Z19" s="1119"/>
      <c r="AA19" s="1119"/>
      <c r="AB19" s="1119"/>
      <c r="AC19" s="1119"/>
      <c r="AD19" s="1119"/>
      <c r="AE19" s="1119"/>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9" t="str">
        <f t="shared" si="3"/>
        <v/>
      </c>
      <c r="V20" s="1119"/>
      <c r="W20" s="1119"/>
      <c r="X20" s="1119"/>
      <c r="Y20" s="1119"/>
      <c r="Z20" s="1119"/>
      <c r="AA20" s="1119"/>
      <c r="AB20" s="1119"/>
      <c r="AC20" s="1119"/>
      <c r="AD20" s="1119"/>
      <c r="AE20" s="1119"/>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9" t="str">
        <f t="shared" si="3"/>
        <v/>
      </c>
      <c r="V21" s="1119"/>
      <c r="W21" s="1119"/>
      <c r="X21" s="1119"/>
      <c r="Y21" s="1119"/>
      <c r="Z21" s="1119"/>
      <c r="AA21" s="1119"/>
      <c r="AB21" s="1119"/>
      <c r="AC21" s="1119"/>
      <c r="AD21" s="1119"/>
      <c r="AE21" s="1119"/>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9" t="str">
        <f t="shared" si="3"/>
        <v/>
      </c>
      <c r="V22" s="1119"/>
      <c r="W22" s="1119"/>
      <c r="X22" s="1119"/>
      <c r="Y22" s="1119"/>
      <c r="Z22" s="1119"/>
      <c r="AA22" s="1119"/>
      <c r="AB22" s="1119"/>
      <c r="AC22" s="1119"/>
      <c r="AD22" s="1119"/>
      <c r="AE22" s="1119"/>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9" t="str">
        <f t="shared" si="3"/>
        <v/>
      </c>
      <c r="V23" s="1119"/>
      <c r="W23" s="1119"/>
      <c r="X23" s="1119"/>
      <c r="Y23" s="1119"/>
      <c r="Z23" s="1119"/>
      <c r="AA23" s="1119"/>
      <c r="AB23" s="1119"/>
      <c r="AC23" s="1119"/>
      <c r="AD23" s="1119"/>
      <c r="AE23" s="1119"/>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9" t="str">
        <f t="shared" si="3"/>
        <v/>
      </c>
      <c r="V24" s="1119"/>
      <c r="W24" s="1119"/>
      <c r="X24" s="1119"/>
      <c r="Y24" s="1119"/>
      <c r="Z24" s="1119"/>
      <c r="AA24" s="1119"/>
      <c r="AB24" s="1119"/>
      <c r="AC24" s="1119"/>
      <c r="AD24" s="1119"/>
      <c r="AE24" s="1119"/>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9" t="str">
        <f t="shared" si="3"/>
        <v/>
      </c>
      <c r="V25" s="1119"/>
      <c r="W25" s="1119"/>
      <c r="X25" s="1119"/>
      <c r="Y25" s="1119"/>
      <c r="Z25" s="1119"/>
      <c r="AA25" s="1119"/>
      <c r="AB25" s="1119"/>
      <c r="AC25" s="1119"/>
      <c r="AD25" s="1119"/>
      <c r="AE25" s="1119"/>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9" t="str">
        <f t="shared" si="3"/>
        <v/>
      </c>
      <c r="V26" s="1119"/>
      <c r="W26" s="1119"/>
      <c r="X26" s="1119"/>
      <c r="Y26" s="1119"/>
      <c r="Z26" s="1119"/>
      <c r="AA26" s="1119"/>
      <c r="AB26" s="1119"/>
      <c r="AC26" s="1119"/>
      <c r="AD26" s="1119"/>
      <c r="AE26" s="1119"/>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9" t="str">
        <f t="shared" si="3"/>
        <v/>
      </c>
      <c r="V27" s="1119"/>
      <c r="W27" s="1119"/>
      <c r="X27" s="1119"/>
      <c r="Y27" s="1119"/>
      <c r="Z27" s="1119"/>
      <c r="AA27" s="1119"/>
      <c r="AB27" s="1119"/>
      <c r="AC27" s="1119"/>
      <c r="AD27" s="1119"/>
      <c r="AE27" s="1119"/>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9" t="str">
        <f t="shared" si="3"/>
        <v/>
      </c>
      <c r="V28" s="1119"/>
      <c r="W28" s="1119"/>
      <c r="X28" s="1119"/>
      <c r="Y28" s="1119"/>
      <c r="Z28" s="1119"/>
      <c r="AA28" s="1119"/>
      <c r="AB28" s="1119"/>
      <c r="AC28" s="1119"/>
      <c r="AD28" s="1119"/>
      <c r="AE28" s="1119"/>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9" t="str">
        <f t="shared" si="3"/>
        <v/>
      </c>
      <c r="V29" s="1119"/>
      <c r="W29" s="1119"/>
      <c r="X29" s="1119"/>
      <c r="Y29" s="1119"/>
      <c r="Z29" s="1119"/>
      <c r="AA29" s="1119"/>
      <c r="AB29" s="1119"/>
      <c r="AC29" s="1119"/>
      <c r="AD29" s="1119"/>
      <c r="AE29" s="1119"/>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9" t="str">
        <f t="shared" si="3"/>
        <v/>
      </c>
      <c r="V30" s="1119"/>
      <c r="W30" s="1119"/>
      <c r="X30" s="1119"/>
      <c r="Y30" s="1119"/>
      <c r="Z30" s="1119"/>
      <c r="AA30" s="1119"/>
      <c r="AB30" s="1119"/>
      <c r="AC30" s="1119"/>
      <c r="AD30" s="1119"/>
      <c r="AE30" s="1119"/>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9" t="str">
        <f t="shared" si="3"/>
        <v/>
      </c>
      <c r="V31" s="1119"/>
      <c r="W31" s="1119"/>
      <c r="X31" s="1119"/>
      <c r="Y31" s="1119"/>
      <c r="Z31" s="1119"/>
      <c r="AA31" s="1119"/>
      <c r="AB31" s="1119"/>
      <c r="AC31" s="1119"/>
      <c r="AD31" s="1119"/>
      <c r="AE31" s="1119"/>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9" t="str">
        <f t="shared" si="3"/>
        <v/>
      </c>
      <c r="V32" s="1119"/>
      <c r="W32" s="1119"/>
      <c r="X32" s="1119"/>
      <c r="Y32" s="1119"/>
      <c r="Z32" s="1119"/>
      <c r="AA32" s="1119"/>
      <c r="AB32" s="1119"/>
      <c r="AC32" s="1119"/>
      <c r="AD32" s="1119"/>
      <c r="AE32" s="1119"/>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9" t="str">
        <f t="shared" si="3"/>
        <v/>
      </c>
      <c r="V33" s="1119"/>
      <c r="W33" s="1119"/>
      <c r="X33" s="1119"/>
      <c r="Y33" s="1119"/>
      <c r="Z33" s="1119"/>
      <c r="AA33" s="1119"/>
      <c r="AB33" s="1119"/>
      <c r="AC33" s="1119"/>
      <c r="AD33" s="1119"/>
      <c r="AE33" s="1119"/>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9" t="str">
        <f t="shared" si="3"/>
        <v/>
      </c>
      <c r="V34" s="1119"/>
      <c r="W34" s="1119"/>
      <c r="X34" s="1119"/>
      <c r="Y34" s="1119"/>
      <c r="Z34" s="1119"/>
      <c r="AA34" s="1119"/>
      <c r="AB34" s="1119"/>
      <c r="AC34" s="1119"/>
      <c r="AD34" s="1119"/>
      <c r="AE34" s="1119"/>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9" t="str">
        <f t="shared" si="3"/>
        <v/>
      </c>
      <c r="V35" s="1119"/>
      <c r="W35" s="1119"/>
      <c r="X35" s="1119"/>
      <c r="Y35" s="1119"/>
      <c r="Z35" s="1119"/>
      <c r="AA35" s="1119"/>
      <c r="AB35" s="1119"/>
      <c r="AC35" s="1119"/>
      <c r="AD35" s="1119"/>
      <c r="AE35" s="1119"/>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9" t="str">
        <f t="shared" si="3"/>
        <v/>
      </c>
      <c r="V36" s="1119"/>
      <c r="W36" s="1119"/>
      <c r="X36" s="1119"/>
      <c r="Y36" s="1119"/>
      <c r="Z36" s="1119"/>
      <c r="AA36" s="1119"/>
      <c r="AB36" s="1119"/>
      <c r="AC36" s="1119"/>
      <c r="AD36" s="1119"/>
      <c r="AE36" s="1119"/>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9" t="str">
        <f t="shared" si="3"/>
        <v/>
      </c>
      <c r="V37" s="1119"/>
      <c r="W37" s="1119"/>
      <c r="X37" s="1119"/>
      <c r="Y37" s="1119"/>
      <c r="Z37" s="1119"/>
      <c r="AA37" s="1119"/>
      <c r="AB37" s="1119"/>
      <c r="AC37" s="1119"/>
      <c r="AD37" s="1119"/>
      <c r="AE37" s="1119"/>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9" t="str">
        <f t="shared" si="3"/>
        <v/>
      </c>
      <c r="V38" s="1119"/>
      <c r="W38" s="1119"/>
      <c r="X38" s="1119"/>
      <c r="Y38" s="1119"/>
      <c r="Z38" s="1119"/>
      <c r="AA38" s="1119"/>
      <c r="AB38" s="1119"/>
      <c r="AC38" s="1119"/>
      <c r="AD38" s="1119"/>
      <c r="AE38" s="1119"/>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9" t="str">
        <f t="shared" si="3"/>
        <v/>
      </c>
      <c r="V39" s="1119"/>
      <c r="W39" s="1119"/>
      <c r="X39" s="1119"/>
      <c r="Y39" s="1119"/>
      <c r="Z39" s="1119"/>
      <c r="AA39" s="1119"/>
      <c r="AB39" s="1119"/>
      <c r="AC39" s="1119"/>
      <c r="AD39" s="1119"/>
      <c r="AE39" s="1119"/>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9" t="str">
        <f t="shared" si="3"/>
        <v/>
      </c>
      <c r="V40" s="1119"/>
      <c r="W40" s="1119"/>
      <c r="X40" s="1119"/>
      <c r="Y40" s="1119"/>
      <c r="Z40" s="1119"/>
      <c r="AA40" s="1119"/>
      <c r="AB40" s="1119"/>
      <c r="AC40" s="1119"/>
      <c r="AD40" s="1119"/>
      <c r="AE40" s="1119"/>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9" t="str">
        <f t="shared" si="3"/>
        <v/>
      </c>
      <c r="V41" s="1119"/>
      <c r="W41" s="1119"/>
      <c r="X41" s="1119"/>
      <c r="Y41" s="1119"/>
      <c r="Z41" s="1119"/>
      <c r="AA41" s="1119"/>
      <c r="AB41" s="1119"/>
      <c r="AC41" s="1119"/>
      <c r="AD41" s="1119"/>
      <c r="AE41" s="1119"/>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9" t="str">
        <f t="shared" si="3"/>
        <v/>
      </c>
      <c r="V42" s="1119"/>
      <c r="W42" s="1119"/>
      <c r="X42" s="1119"/>
      <c r="Y42" s="1119"/>
      <c r="Z42" s="1119"/>
      <c r="AA42" s="1119"/>
      <c r="AB42" s="1119"/>
      <c r="AC42" s="1119"/>
      <c r="AD42" s="1119"/>
      <c r="AE42" s="1119"/>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9" t="str">
        <f t="shared" si="3"/>
        <v/>
      </c>
      <c r="V43" s="1119"/>
      <c r="W43" s="1119"/>
      <c r="X43" s="1119"/>
      <c r="Y43" s="1119"/>
      <c r="Z43" s="1119"/>
      <c r="AA43" s="1119"/>
      <c r="AB43" s="1119"/>
      <c r="AC43" s="1119"/>
      <c r="AD43" s="1119"/>
      <c r="AE43" s="1119"/>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9" t="str">
        <f t="shared" si="3"/>
        <v/>
      </c>
      <c r="V44" s="1119"/>
      <c r="W44" s="1119"/>
      <c r="X44" s="1119"/>
      <c r="Y44" s="1119"/>
      <c r="Z44" s="1119"/>
      <c r="AA44" s="1119"/>
      <c r="AB44" s="1119"/>
      <c r="AC44" s="1119"/>
      <c r="AD44" s="1119"/>
      <c r="AE44" s="1119"/>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9" t="str">
        <f t="shared" si="3"/>
        <v/>
      </c>
      <c r="V45" s="1119"/>
      <c r="W45" s="1119"/>
      <c r="X45" s="1119"/>
      <c r="Y45" s="1119"/>
      <c r="Z45" s="1119"/>
      <c r="AA45" s="1119"/>
      <c r="AB45" s="1119"/>
      <c r="AC45" s="1119"/>
      <c r="AD45" s="1119"/>
      <c r="AE45" s="1119"/>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9" t="str">
        <f t="shared" si="3"/>
        <v/>
      </c>
      <c r="V46" s="1119"/>
      <c r="W46" s="1119"/>
      <c r="X46" s="1119"/>
      <c r="Y46" s="1119"/>
      <c r="Z46" s="1119"/>
      <c r="AA46" s="1119"/>
      <c r="AB46" s="1119"/>
      <c r="AC46" s="1119"/>
      <c r="AD46" s="1119"/>
      <c r="AE46" s="1119"/>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9" t="str">
        <f t="shared" si="3"/>
        <v/>
      </c>
      <c r="V47" s="1119"/>
      <c r="W47" s="1119"/>
      <c r="X47" s="1119"/>
      <c r="Y47" s="1119"/>
      <c r="Z47" s="1119"/>
      <c r="AA47" s="1119"/>
      <c r="AB47" s="1119"/>
      <c r="AC47" s="1119"/>
      <c r="AD47" s="1119"/>
      <c r="AE47" s="1119"/>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9" t="str">
        <f t="shared" si="3"/>
        <v/>
      </c>
      <c r="V48" s="1119"/>
      <c r="W48" s="1119"/>
      <c r="X48" s="1119"/>
      <c r="Y48" s="1119"/>
      <c r="Z48" s="1119"/>
      <c r="AA48" s="1119"/>
      <c r="AB48" s="1119"/>
      <c r="AC48" s="1119"/>
      <c r="AD48" s="1119"/>
      <c r="AE48" s="1119"/>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9" t="str">
        <f t="shared" si="3"/>
        <v/>
      </c>
      <c r="V49" s="1119"/>
      <c r="W49" s="1119"/>
      <c r="X49" s="1119"/>
      <c r="Y49" s="1119"/>
      <c r="Z49" s="1119"/>
      <c r="AA49" s="1119"/>
      <c r="AB49" s="1119"/>
      <c r="AC49" s="1119"/>
      <c r="AD49" s="1119"/>
      <c r="AE49" s="1119"/>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9" t="str">
        <f t="shared" si="3"/>
        <v/>
      </c>
      <c r="V50" s="1119"/>
      <c r="W50" s="1119"/>
      <c r="X50" s="1119"/>
      <c r="Y50" s="1119"/>
      <c r="Z50" s="1119"/>
      <c r="AA50" s="1119"/>
      <c r="AB50" s="1119"/>
      <c r="AC50" s="1119"/>
      <c r="AD50" s="1119"/>
      <c r="AE50" s="1119"/>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9" t="str">
        <f t="shared" si="3"/>
        <v/>
      </c>
      <c r="V51" s="1119"/>
      <c r="W51" s="1119"/>
      <c r="X51" s="1119"/>
      <c r="Y51" s="1119"/>
      <c r="Z51" s="1119"/>
      <c r="AA51" s="1119"/>
      <c r="AB51" s="1119"/>
      <c r="AC51" s="1119"/>
      <c r="AD51" s="1119"/>
      <c r="AE51" s="1119"/>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9" t="str">
        <f t="shared" si="3"/>
        <v/>
      </c>
      <c r="V52" s="1119"/>
      <c r="W52" s="1119"/>
      <c r="X52" s="1119"/>
      <c r="Y52" s="1119"/>
      <c r="Z52" s="1119"/>
      <c r="AA52" s="1119"/>
      <c r="AB52" s="1119"/>
      <c r="AC52" s="1119"/>
      <c r="AD52" s="1119"/>
      <c r="AE52" s="1119"/>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9" t="str">
        <f t="shared" si="3"/>
        <v/>
      </c>
      <c r="V53" s="1119"/>
      <c r="W53" s="1119"/>
      <c r="X53" s="1119"/>
      <c r="Y53" s="1119"/>
      <c r="Z53" s="1119"/>
      <c r="AA53" s="1119"/>
      <c r="AB53" s="1119"/>
      <c r="AC53" s="1119"/>
      <c r="AD53" s="1119"/>
      <c r="AE53" s="1119"/>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9" t="str">
        <f t="shared" si="3"/>
        <v/>
      </c>
      <c r="V54" s="1119"/>
      <c r="W54" s="1119"/>
      <c r="X54" s="1119"/>
      <c r="Y54" s="1119"/>
      <c r="Z54" s="1119"/>
      <c r="AA54" s="1119"/>
      <c r="AB54" s="1119"/>
      <c r="AC54" s="1119"/>
      <c r="AD54" s="1119"/>
      <c r="AE54" s="1119"/>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9" t="str">
        <f t="shared" si="3"/>
        <v/>
      </c>
      <c r="V55" s="1119"/>
      <c r="W55" s="1119"/>
      <c r="X55" s="1119"/>
      <c r="Y55" s="1119"/>
      <c r="Z55" s="1119"/>
      <c r="AA55" s="1119"/>
      <c r="AB55" s="1119"/>
      <c r="AC55" s="1119"/>
      <c r="AD55" s="1119"/>
      <c r="AE55" s="1119"/>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9" t="str">
        <f t="shared" si="3"/>
        <v/>
      </c>
      <c r="V56" s="1119"/>
      <c r="W56" s="1119"/>
      <c r="X56" s="1119"/>
      <c r="Y56" s="1119"/>
      <c r="Z56" s="1119"/>
      <c r="AA56" s="1119"/>
      <c r="AB56" s="1119"/>
      <c r="AC56" s="1119"/>
      <c r="AD56" s="1119"/>
      <c r="AE56" s="1119"/>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9" t="str">
        <f t="shared" si="3"/>
        <v/>
      </c>
      <c r="V57" s="1119"/>
      <c r="W57" s="1119"/>
      <c r="X57" s="1119"/>
      <c r="Y57" s="1119"/>
      <c r="Z57" s="1119"/>
      <c r="AA57" s="1119"/>
      <c r="AB57" s="1119"/>
      <c r="AC57" s="1119"/>
      <c r="AD57" s="1119"/>
      <c r="AE57" s="1119"/>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9" t="str">
        <f t="shared" si="3"/>
        <v/>
      </c>
      <c r="V58" s="1119"/>
      <c r="W58" s="1119"/>
      <c r="X58" s="1119"/>
      <c r="Y58" s="1119"/>
      <c r="Z58" s="1119"/>
      <c r="AA58" s="1119"/>
      <c r="AB58" s="1119"/>
      <c r="AC58" s="1119"/>
      <c r="AD58" s="1119"/>
      <c r="AE58" s="1119"/>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9" t="str">
        <f t="shared" si="3"/>
        <v/>
      </c>
      <c r="V59" s="1119"/>
      <c r="W59" s="1119"/>
      <c r="X59" s="1119"/>
      <c r="Y59" s="1119"/>
      <c r="Z59" s="1119"/>
      <c r="AA59" s="1119"/>
      <c r="AB59" s="1119"/>
      <c r="AC59" s="1119"/>
      <c r="AD59" s="1119"/>
      <c r="AE59" s="1119"/>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9" t="str">
        <f t="shared" si="3"/>
        <v/>
      </c>
      <c r="V60" s="1119"/>
      <c r="W60" s="1119"/>
      <c r="X60" s="1119"/>
      <c r="Y60" s="1119"/>
      <c r="Z60" s="1119"/>
      <c r="AA60" s="1119"/>
      <c r="AB60" s="1119"/>
      <c r="AC60" s="1119"/>
      <c r="AD60" s="1119"/>
      <c r="AE60" s="1119"/>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9" t="str">
        <f t="shared" si="3"/>
        <v/>
      </c>
      <c r="V61" s="1119"/>
      <c r="W61" s="1119"/>
      <c r="X61" s="1119"/>
      <c r="Y61" s="1119"/>
      <c r="Z61" s="1119"/>
      <c r="AA61" s="1119"/>
      <c r="AB61" s="1119"/>
      <c r="AC61" s="1119"/>
      <c r="AD61" s="1119"/>
      <c r="AE61" s="1119"/>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9" t="str">
        <f t="shared" si="3"/>
        <v/>
      </c>
      <c r="V62" s="1119"/>
      <c r="W62" s="1119"/>
      <c r="X62" s="1119"/>
      <c r="Y62" s="1119"/>
      <c r="Z62" s="1119"/>
      <c r="AA62" s="1119"/>
      <c r="AB62" s="1119"/>
      <c r="AC62" s="1119"/>
      <c r="AD62" s="1119"/>
      <c r="AE62" s="1119"/>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9" t="str">
        <f t="shared" si="3"/>
        <v/>
      </c>
      <c r="V63" s="1119"/>
      <c r="W63" s="1119"/>
      <c r="X63" s="1119"/>
      <c r="Y63" s="1119"/>
      <c r="Z63" s="1119"/>
      <c r="AA63" s="1119"/>
      <c r="AB63" s="1119"/>
      <c r="AC63" s="1119"/>
      <c r="AD63" s="1119"/>
      <c r="AE63" s="1119"/>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9" t="str">
        <f t="shared" si="3"/>
        <v/>
      </c>
      <c r="V64" s="1119"/>
      <c r="W64" s="1119"/>
      <c r="X64" s="1119"/>
      <c r="Y64" s="1119"/>
      <c r="Z64" s="1119"/>
      <c r="AA64" s="1119"/>
      <c r="AB64" s="1119"/>
      <c r="AC64" s="1119"/>
      <c r="AD64" s="1119"/>
      <c r="AE64" s="1119"/>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9" t="str">
        <f t="shared" si="3"/>
        <v/>
      </c>
      <c r="V65" s="1119"/>
      <c r="W65" s="1119"/>
      <c r="X65" s="1119"/>
      <c r="Y65" s="1119"/>
      <c r="Z65" s="1119"/>
      <c r="AA65" s="1119"/>
      <c r="AB65" s="1119"/>
      <c r="AC65" s="1119"/>
      <c r="AD65" s="1119"/>
      <c r="AE65" s="1119"/>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9" t="str">
        <f t="shared" si="3"/>
        <v/>
      </c>
      <c r="V66" s="1119"/>
      <c r="W66" s="1119"/>
      <c r="X66" s="1119"/>
      <c r="Y66" s="1119"/>
      <c r="Z66" s="1119"/>
      <c r="AA66" s="1119"/>
      <c r="AB66" s="1119"/>
      <c r="AC66" s="1119"/>
      <c r="AD66" s="1119"/>
      <c r="AE66" s="1119"/>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9" t="str">
        <f t="shared" si="3"/>
        <v/>
      </c>
      <c r="V67" s="1119"/>
      <c r="W67" s="1119"/>
      <c r="X67" s="1119"/>
      <c r="Y67" s="1119"/>
      <c r="Z67" s="1119"/>
      <c r="AA67" s="1119"/>
      <c r="AB67" s="1119"/>
      <c r="AC67" s="1119"/>
      <c r="AD67" s="1119"/>
      <c r="AE67" s="1119"/>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9" t="str">
        <f t="shared" si="3"/>
        <v/>
      </c>
      <c r="V68" s="1119"/>
      <c r="W68" s="1119"/>
      <c r="X68" s="1119"/>
      <c r="Y68" s="1119"/>
      <c r="Z68" s="1119"/>
      <c r="AA68" s="1119"/>
      <c r="AB68" s="1119"/>
      <c r="AC68" s="1119"/>
      <c r="AD68" s="1119"/>
      <c r="AE68" s="1119"/>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9" t="str">
        <f t="shared" si="3"/>
        <v/>
      </c>
      <c r="V69" s="1119"/>
      <c r="W69" s="1119"/>
      <c r="X69" s="1119"/>
      <c r="Y69" s="1119"/>
      <c r="Z69" s="1119"/>
      <c r="AA69" s="1119"/>
      <c r="AB69" s="1119"/>
      <c r="AC69" s="1119"/>
      <c r="AD69" s="1119"/>
      <c r="AE69" s="1119"/>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9" t="str">
        <f t="shared" si="3"/>
        <v/>
      </c>
      <c r="V70" s="1119"/>
      <c r="W70" s="1119"/>
      <c r="X70" s="1119"/>
      <c r="Y70" s="1119"/>
      <c r="Z70" s="1119"/>
      <c r="AA70" s="1119"/>
      <c r="AB70" s="1119"/>
      <c r="AC70" s="1119"/>
      <c r="AD70" s="1119"/>
      <c r="AE70" s="1119"/>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9" t="str">
        <f t="shared" si="3"/>
        <v/>
      </c>
      <c r="V71" s="1119"/>
      <c r="W71" s="1119"/>
      <c r="X71" s="1119"/>
      <c r="Y71" s="1119"/>
      <c r="Z71" s="1119"/>
      <c r="AA71" s="1119"/>
      <c r="AB71" s="1119"/>
      <c r="AC71" s="1119"/>
      <c r="AD71" s="1119"/>
      <c r="AE71" s="1119"/>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9" t="str">
        <f t="shared" si="3"/>
        <v/>
      </c>
      <c r="V72" s="1119"/>
      <c r="W72" s="1119"/>
      <c r="X72" s="1119"/>
      <c r="Y72" s="1119"/>
      <c r="Z72" s="1119"/>
      <c r="AA72" s="1119"/>
      <c r="AB72" s="1119"/>
      <c r="AC72" s="1119"/>
      <c r="AD72" s="1119"/>
      <c r="AE72" s="1119"/>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9" t="str">
        <f t="shared" si="3"/>
        <v/>
      </c>
      <c r="V73" s="1119"/>
      <c r="W73" s="1119"/>
      <c r="X73" s="1119"/>
      <c r="Y73" s="1119"/>
      <c r="Z73" s="1119"/>
      <c r="AA73" s="1119"/>
      <c r="AB73" s="1119"/>
      <c r="AC73" s="1119"/>
      <c r="AD73" s="1119"/>
      <c r="AE73" s="1119"/>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9" t="str">
        <f t="shared" si="3"/>
        <v/>
      </c>
      <c r="V74" s="1119"/>
      <c r="W74" s="1119"/>
      <c r="X74" s="1119"/>
      <c r="Y74" s="1119"/>
      <c r="Z74" s="1119"/>
      <c r="AA74" s="1119"/>
      <c r="AB74" s="1119"/>
      <c r="AC74" s="1119"/>
      <c r="AD74" s="1119"/>
      <c r="AE74" s="1119"/>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9" t="str">
        <f t="shared" si="3"/>
        <v/>
      </c>
      <c r="V75" s="1119"/>
      <c r="W75" s="1119"/>
      <c r="X75" s="1119"/>
      <c r="Y75" s="1119"/>
      <c r="Z75" s="1119"/>
      <c r="AA75" s="1119"/>
      <c r="AB75" s="1119"/>
      <c r="AC75" s="1119"/>
      <c r="AD75" s="1119"/>
      <c r="AE75" s="1119"/>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9" t="str">
        <f t="shared" ref="U76:U110" si="13">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9" t="str">
        <f t="shared" si="13"/>
        <v/>
      </c>
      <c r="V77" s="1119"/>
      <c r="W77" s="1119"/>
      <c r="X77" s="1119"/>
      <c r="Y77" s="1119"/>
      <c r="Z77" s="1119"/>
      <c r="AA77" s="1119"/>
      <c r="AB77" s="1119"/>
      <c r="AC77" s="1119"/>
      <c r="AD77" s="1119"/>
      <c r="AE77" s="1119"/>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9" t="str">
        <f t="shared" si="13"/>
        <v/>
      </c>
      <c r="V78" s="1119"/>
      <c r="W78" s="1119"/>
      <c r="X78" s="1119"/>
      <c r="Y78" s="1119"/>
      <c r="Z78" s="1119"/>
      <c r="AA78" s="1119"/>
      <c r="AB78" s="1119"/>
      <c r="AC78" s="1119"/>
      <c r="AD78" s="1119"/>
      <c r="AE78" s="1119"/>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9" t="str">
        <f t="shared" si="13"/>
        <v/>
      </c>
      <c r="V79" s="1119"/>
      <c r="W79" s="1119"/>
      <c r="X79" s="1119"/>
      <c r="Y79" s="1119"/>
      <c r="Z79" s="1119"/>
      <c r="AA79" s="1119"/>
      <c r="AB79" s="1119"/>
      <c r="AC79" s="1119"/>
      <c r="AD79" s="1119"/>
      <c r="AE79" s="1119"/>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9" t="str">
        <f t="shared" si="13"/>
        <v/>
      </c>
      <c r="V80" s="1119"/>
      <c r="W80" s="1119"/>
      <c r="X80" s="1119"/>
      <c r="Y80" s="1119"/>
      <c r="Z80" s="1119"/>
      <c r="AA80" s="1119"/>
      <c r="AB80" s="1119"/>
      <c r="AC80" s="1119"/>
      <c r="AD80" s="1119"/>
      <c r="AE80" s="1119"/>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9" t="str">
        <f t="shared" si="13"/>
        <v/>
      </c>
      <c r="V81" s="1119"/>
      <c r="W81" s="1119"/>
      <c r="X81" s="1119"/>
      <c r="Y81" s="1119"/>
      <c r="Z81" s="1119"/>
      <c r="AA81" s="1119"/>
      <c r="AB81" s="1119"/>
      <c r="AC81" s="1119"/>
      <c r="AD81" s="1119"/>
      <c r="AE81" s="1119"/>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9" t="str">
        <f t="shared" si="13"/>
        <v/>
      </c>
      <c r="V82" s="1119"/>
      <c r="W82" s="1119"/>
      <c r="X82" s="1119"/>
      <c r="Y82" s="1119"/>
      <c r="Z82" s="1119"/>
      <c r="AA82" s="1119"/>
      <c r="AB82" s="1119"/>
      <c r="AC82" s="1119"/>
      <c r="AD82" s="1119"/>
      <c r="AE82" s="1119"/>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9" t="str">
        <f t="shared" si="13"/>
        <v/>
      </c>
      <c r="V83" s="1119"/>
      <c r="W83" s="1119"/>
      <c r="X83" s="1119"/>
      <c r="Y83" s="1119"/>
      <c r="Z83" s="1119"/>
      <c r="AA83" s="1119"/>
      <c r="AB83" s="1119"/>
      <c r="AC83" s="1119"/>
      <c r="AD83" s="1119"/>
      <c r="AE83" s="1119"/>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9" t="str">
        <f t="shared" si="13"/>
        <v/>
      </c>
      <c r="V84" s="1119"/>
      <c r="W84" s="1119"/>
      <c r="X84" s="1119"/>
      <c r="Y84" s="1119"/>
      <c r="Z84" s="1119"/>
      <c r="AA84" s="1119"/>
      <c r="AB84" s="1119"/>
      <c r="AC84" s="1119"/>
      <c r="AD84" s="1119"/>
      <c r="AE84" s="1119"/>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9" t="str">
        <f t="shared" si="13"/>
        <v/>
      </c>
      <c r="V85" s="1119"/>
      <c r="W85" s="1119"/>
      <c r="X85" s="1119"/>
      <c r="Y85" s="1119"/>
      <c r="Z85" s="1119"/>
      <c r="AA85" s="1119"/>
      <c r="AB85" s="1119"/>
      <c r="AC85" s="1119"/>
      <c r="AD85" s="1119"/>
      <c r="AE85" s="1119"/>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9" t="str">
        <f t="shared" si="13"/>
        <v/>
      </c>
      <c r="V86" s="1119"/>
      <c r="W86" s="1119"/>
      <c r="X86" s="1119"/>
      <c r="Y86" s="1119"/>
      <c r="Z86" s="1119"/>
      <c r="AA86" s="1119"/>
      <c r="AB86" s="1119"/>
      <c r="AC86" s="1119"/>
      <c r="AD86" s="1119"/>
      <c r="AE86" s="1119"/>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9" t="str">
        <f t="shared" si="13"/>
        <v/>
      </c>
      <c r="V87" s="1119"/>
      <c r="W87" s="1119"/>
      <c r="X87" s="1119"/>
      <c r="Y87" s="1119"/>
      <c r="Z87" s="1119"/>
      <c r="AA87" s="1119"/>
      <c r="AB87" s="1119"/>
      <c r="AC87" s="1119"/>
      <c r="AD87" s="1119"/>
      <c r="AE87" s="1119"/>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9" t="str">
        <f t="shared" si="13"/>
        <v/>
      </c>
      <c r="V88" s="1119"/>
      <c r="W88" s="1119"/>
      <c r="X88" s="1119"/>
      <c r="Y88" s="1119"/>
      <c r="Z88" s="1119"/>
      <c r="AA88" s="1119"/>
      <c r="AB88" s="1119"/>
      <c r="AC88" s="1119"/>
      <c r="AD88" s="1119"/>
      <c r="AE88" s="1119"/>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9" t="str">
        <f t="shared" si="13"/>
        <v/>
      </c>
      <c r="V89" s="1119"/>
      <c r="W89" s="1119"/>
      <c r="X89" s="1119"/>
      <c r="Y89" s="1119"/>
      <c r="Z89" s="1119"/>
      <c r="AA89" s="1119"/>
      <c r="AB89" s="1119"/>
      <c r="AC89" s="1119"/>
      <c r="AD89" s="1119"/>
      <c r="AE89" s="1119"/>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9" t="str">
        <f t="shared" si="13"/>
        <v/>
      </c>
      <c r="V90" s="1119"/>
      <c r="W90" s="1119"/>
      <c r="X90" s="1119"/>
      <c r="Y90" s="1119"/>
      <c r="Z90" s="1119"/>
      <c r="AA90" s="1119"/>
      <c r="AB90" s="1119"/>
      <c r="AC90" s="1119"/>
      <c r="AD90" s="1119"/>
      <c r="AE90" s="1119"/>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9" t="str">
        <f t="shared" si="13"/>
        <v/>
      </c>
      <c r="V91" s="1119"/>
      <c r="W91" s="1119"/>
      <c r="X91" s="1119"/>
      <c r="Y91" s="1119"/>
      <c r="Z91" s="1119"/>
      <c r="AA91" s="1119"/>
      <c r="AB91" s="1119"/>
      <c r="AC91" s="1119"/>
      <c r="AD91" s="1119"/>
      <c r="AE91" s="1119"/>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9" t="str">
        <f t="shared" si="13"/>
        <v/>
      </c>
      <c r="V92" s="1119"/>
      <c r="W92" s="1119"/>
      <c r="X92" s="1119"/>
      <c r="Y92" s="1119"/>
      <c r="Z92" s="1119"/>
      <c r="AA92" s="1119"/>
      <c r="AB92" s="1119"/>
      <c r="AC92" s="1119"/>
      <c r="AD92" s="1119"/>
      <c r="AE92" s="1119"/>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9" t="str">
        <f t="shared" si="13"/>
        <v/>
      </c>
      <c r="V93" s="1119"/>
      <c r="W93" s="1119"/>
      <c r="X93" s="1119"/>
      <c r="Y93" s="1119"/>
      <c r="Z93" s="1119"/>
      <c r="AA93" s="1119"/>
      <c r="AB93" s="1119"/>
      <c r="AC93" s="1119"/>
      <c r="AD93" s="1119"/>
      <c r="AE93" s="1119"/>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9" t="str">
        <f t="shared" si="13"/>
        <v/>
      </c>
      <c r="V94" s="1119"/>
      <c r="W94" s="1119"/>
      <c r="X94" s="1119"/>
      <c r="Y94" s="1119"/>
      <c r="Z94" s="1119"/>
      <c r="AA94" s="1119"/>
      <c r="AB94" s="1119"/>
      <c r="AC94" s="1119"/>
      <c r="AD94" s="1119"/>
      <c r="AE94" s="1119"/>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9" t="str">
        <f t="shared" si="13"/>
        <v/>
      </c>
      <c r="V95" s="1119"/>
      <c r="W95" s="1119"/>
      <c r="X95" s="1119"/>
      <c r="Y95" s="1119"/>
      <c r="Z95" s="1119"/>
      <c r="AA95" s="1119"/>
      <c r="AB95" s="1119"/>
      <c r="AC95" s="1119"/>
      <c r="AD95" s="1119"/>
      <c r="AE95" s="1119"/>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9" t="str">
        <f t="shared" si="13"/>
        <v/>
      </c>
      <c r="V96" s="1119"/>
      <c r="W96" s="1119"/>
      <c r="X96" s="1119"/>
      <c r="Y96" s="1119"/>
      <c r="Z96" s="1119"/>
      <c r="AA96" s="1119"/>
      <c r="AB96" s="1119"/>
      <c r="AC96" s="1119"/>
      <c r="AD96" s="1119"/>
      <c r="AE96" s="1119"/>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9" t="str">
        <f t="shared" si="13"/>
        <v/>
      </c>
      <c r="V97" s="1119"/>
      <c r="W97" s="1119"/>
      <c r="X97" s="1119"/>
      <c r="Y97" s="1119"/>
      <c r="Z97" s="1119"/>
      <c r="AA97" s="1119"/>
      <c r="AB97" s="1119"/>
      <c r="AC97" s="1119"/>
      <c r="AD97" s="1119"/>
      <c r="AE97" s="1119"/>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9" t="str">
        <f t="shared" si="13"/>
        <v/>
      </c>
      <c r="V98" s="1119"/>
      <c r="W98" s="1119"/>
      <c r="X98" s="1119"/>
      <c r="Y98" s="1119"/>
      <c r="Z98" s="1119"/>
      <c r="AA98" s="1119"/>
      <c r="AB98" s="1119"/>
      <c r="AC98" s="1119"/>
      <c r="AD98" s="1119"/>
      <c r="AE98" s="1119"/>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9" t="str">
        <f t="shared" si="13"/>
        <v/>
      </c>
      <c r="V99" s="1119"/>
      <c r="W99" s="1119"/>
      <c r="X99" s="1119"/>
      <c r="Y99" s="1119"/>
      <c r="Z99" s="1119"/>
      <c r="AA99" s="1119"/>
      <c r="AB99" s="1119"/>
      <c r="AC99" s="1119"/>
      <c r="AD99" s="1119"/>
      <c r="AE99" s="1119"/>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9" t="str">
        <f t="shared" si="13"/>
        <v/>
      </c>
      <c r="V100" s="1119"/>
      <c r="W100" s="1119"/>
      <c r="X100" s="1119"/>
      <c r="Y100" s="1119"/>
      <c r="Z100" s="1119"/>
      <c r="AA100" s="1119"/>
      <c r="AB100" s="1119"/>
      <c r="AC100" s="1119"/>
      <c r="AD100" s="1119"/>
      <c r="AE100" s="1119"/>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9" t="str">
        <f t="shared" si="13"/>
        <v/>
      </c>
      <c r="V101" s="1119"/>
      <c r="W101" s="1119"/>
      <c r="X101" s="1119"/>
      <c r="Y101" s="1119"/>
      <c r="Z101" s="1119"/>
      <c r="AA101" s="1119"/>
      <c r="AB101" s="1119"/>
      <c r="AC101" s="1119"/>
      <c r="AD101" s="1119"/>
      <c r="AE101" s="1119"/>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9" t="str">
        <f t="shared" si="13"/>
        <v/>
      </c>
      <c r="V102" s="1119"/>
      <c r="W102" s="1119"/>
      <c r="X102" s="1119"/>
      <c r="Y102" s="1119"/>
      <c r="Z102" s="1119"/>
      <c r="AA102" s="1119"/>
      <c r="AB102" s="1119"/>
      <c r="AC102" s="1119"/>
      <c r="AD102" s="1119"/>
      <c r="AE102" s="1119"/>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9" t="str">
        <f t="shared" si="13"/>
        <v/>
      </c>
      <c r="V103" s="1119"/>
      <c r="W103" s="1119"/>
      <c r="X103" s="1119"/>
      <c r="Y103" s="1119"/>
      <c r="Z103" s="1119"/>
      <c r="AA103" s="1119"/>
      <c r="AB103" s="1119"/>
      <c r="AC103" s="1119"/>
      <c r="AD103" s="1119"/>
      <c r="AE103" s="1119"/>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9" t="str">
        <f t="shared" si="13"/>
        <v/>
      </c>
      <c r="V104" s="1119"/>
      <c r="W104" s="1119"/>
      <c r="X104" s="1119"/>
      <c r="Y104" s="1119"/>
      <c r="Z104" s="1119"/>
      <c r="AA104" s="1119"/>
      <c r="AB104" s="1119"/>
      <c r="AC104" s="1119"/>
      <c r="AD104" s="1119"/>
      <c r="AE104" s="1119"/>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9" t="str">
        <f t="shared" si="13"/>
        <v/>
      </c>
      <c r="V105" s="1119"/>
      <c r="W105" s="1119"/>
      <c r="X105" s="1119"/>
      <c r="Y105" s="1119"/>
      <c r="Z105" s="1119"/>
      <c r="AA105" s="1119"/>
      <c r="AB105" s="1119"/>
      <c r="AC105" s="1119"/>
      <c r="AD105" s="1119"/>
      <c r="AE105" s="1119"/>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9" t="str">
        <f t="shared" si="13"/>
        <v/>
      </c>
      <c r="V106" s="1119"/>
      <c r="W106" s="1119"/>
      <c r="X106" s="1119"/>
      <c r="Y106" s="1119"/>
      <c r="Z106" s="1119"/>
      <c r="AA106" s="1119"/>
      <c r="AB106" s="1119"/>
      <c r="AC106" s="1119"/>
      <c r="AD106" s="1119"/>
      <c r="AE106" s="1119"/>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9" t="str">
        <f t="shared" si="13"/>
        <v/>
      </c>
      <c r="V107" s="1119"/>
      <c r="W107" s="1119"/>
      <c r="X107" s="1119"/>
      <c r="Y107" s="1119"/>
      <c r="Z107" s="1119"/>
      <c r="AA107" s="1119"/>
      <c r="AB107" s="1119"/>
      <c r="AC107" s="1119"/>
      <c r="AD107" s="1119"/>
      <c r="AE107" s="1119"/>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9" t="str">
        <f t="shared" si="13"/>
        <v/>
      </c>
      <c r="V108" s="1119"/>
      <c r="W108" s="1119"/>
      <c r="X108" s="1119"/>
      <c r="Y108" s="1119"/>
      <c r="Z108" s="1119"/>
      <c r="AA108" s="1119"/>
      <c r="AB108" s="1119"/>
      <c r="AC108" s="1119"/>
      <c r="AD108" s="1119"/>
      <c r="AE108" s="1119"/>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9" t="str">
        <f t="shared" si="13"/>
        <v/>
      </c>
      <c r="V109" s="1119"/>
      <c r="W109" s="1119"/>
      <c r="X109" s="1119"/>
      <c r="Y109" s="1119"/>
      <c r="Z109" s="1119"/>
      <c r="AA109" s="1119"/>
      <c r="AB109" s="1119"/>
      <c r="AC109" s="1119"/>
      <c r="AD109" s="1119"/>
      <c r="AE109" s="1119"/>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9" t="str">
        <f t="shared" si="13"/>
        <v/>
      </c>
      <c r="V110" s="1119"/>
      <c r="W110" s="1119"/>
      <c r="X110" s="1119"/>
      <c r="Y110" s="1119"/>
      <c r="Z110" s="1119"/>
      <c r="AA110" s="1119"/>
      <c r="AB110" s="1119"/>
      <c r="AC110" s="1119"/>
      <c r="AD110" s="1119"/>
      <c r="AE110" s="1119"/>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46"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21875" defaultRowHeight="13.3"/>
  <cols>
    <col min="1" max="1" width="7.53515625" style="616" customWidth="1"/>
    <col min="2" max="2" width="19.921875" style="616" customWidth="1"/>
    <col min="3" max="3" width="31.07421875" style="616" customWidth="1"/>
    <col min="4" max="4" width="47.53515625" style="616" customWidth="1"/>
    <col min="5" max="5" width="42.53515625" style="616" customWidth="1"/>
    <col min="6" max="6" width="42.921875" style="616" customWidth="1"/>
    <col min="7" max="7" width="16.53515625" style="616" customWidth="1"/>
    <col min="8" max="8" width="44.61328125" style="616" customWidth="1"/>
    <col min="9" max="9" width="40.53515625" style="616" customWidth="1"/>
    <col min="10" max="229" width="9.921875" style="599"/>
    <col min="230" max="230" width="8.4609375" style="599" customWidth="1"/>
    <col min="231" max="231" width="14" style="599" customWidth="1"/>
    <col min="232" max="232" width="17.921875" style="599" customWidth="1"/>
    <col min="233" max="233" width="45" style="599" bestFit="1" customWidth="1"/>
    <col min="234" max="234" width="61.61328125" style="599" customWidth="1"/>
    <col min="235" max="235" width="20.53515625" style="599" customWidth="1"/>
    <col min="236" max="236" width="22.921875" style="599" customWidth="1"/>
    <col min="237" max="237" width="25.07421875" style="599" customWidth="1"/>
    <col min="238" max="485" width="9.921875" style="599"/>
    <col min="486" max="486" width="8.4609375" style="599" customWidth="1"/>
    <col min="487" max="487" width="14" style="599" customWidth="1"/>
    <col min="488" max="488" width="17.921875" style="599" customWidth="1"/>
    <col min="489" max="489" width="45" style="599" bestFit="1" customWidth="1"/>
    <col min="490" max="490" width="61.61328125" style="599" customWidth="1"/>
    <col min="491" max="491" width="20.53515625" style="599" customWidth="1"/>
    <col min="492" max="492" width="22.921875" style="599" customWidth="1"/>
    <col min="493" max="493" width="25.07421875" style="599" customWidth="1"/>
    <col min="494" max="741" width="9.921875" style="599"/>
    <col min="742" max="742" width="8.4609375" style="599" customWidth="1"/>
    <col min="743" max="743" width="14" style="599" customWidth="1"/>
    <col min="744" max="744" width="17.921875" style="599" customWidth="1"/>
    <col min="745" max="745" width="45" style="599" bestFit="1" customWidth="1"/>
    <col min="746" max="746" width="61.61328125" style="599" customWidth="1"/>
    <col min="747" max="747" width="20.53515625" style="599" customWidth="1"/>
    <col min="748" max="748" width="22.921875" style="599" customWidth="1"/>
    <col min="749" max="749" width="25.07421875" style="599" customWidth="1"/>
    <col min="750" max="997" width="9.921875" style="599"/>
    <col min="998" max="998" width="8.4609375" style="599" customWidth="1"/>
    <col min="999" max="999" width="14" style="599" customWidth="1"/>
    <col min="1000" max="1000" width="17.921875" style="599" customWidth="1"/>
    <col min="1001" max="1001" width="45" style="599" bestFit="1" customWidth="1"/>
    <col min="1002" max="1002" width="61.61328125" style="599" customWidth="1"/>
    <col min="1003" max="1003" width="20.53515625" style="599" customWidth="1"/>
    <col min="1004" max="1004" width="22.921875" style="599" customWidth="1"/>
    <col min="1005" max="1005" width="25.07421875" style="599" customWidth="1"/>
    <col min="1006" max="1253" width="9.921875" style="599"/>
    <col min="1254" max="1254" width="8.4609375" style="599" customWidth="1"/>
    <col min="1255" max="1255" width="14" style="599" customWidth="1"/>
    <col min="1256" max="1256" width="17.921875" style="599" customWidth="1"/>
    <col min="1257" max="1257" width="45" style="599" bestFit="1" customWidth="1"/>
    <col min="1258" max="1258" width="61.61328125" style="599" customWidth="1"/>
    <col min="1259" max="1259" width="20.53515625" style="599" customWidth="1"/>
    <col min="1260" max="1260" width="22.921875" style="599" customWidth="1"/>
    <col min="1261" max="1261" width="25.07421875" style="599" customWidth="1"/>
    <col min="1262" max="1509" width="9.921875" style="599"/>
    <col min="1510" max="1510" width="8.4609375" style="599" customWidth="1"/>
    <col min="1511" max="1511" width="14" style="599" customWidth="1"/>
    <col min="1512" max="1512" width="17.921875" style="599" customWidth="1"/>
    <col min="1513" max="1513" width="45" style="599" bestFit="1" customWidth="1"/>
    <col min="1514" max="1514" width="61.61328125" style="599" customWidth="1"/>
    <col min="1515" max="1515" width="20.53515625" style="599" customWidth="1"/>
    <col min="1516" max="1516" width="22.921875" style="599" customWidth="1"/>
    <col min="1517" max="1517" width="25.07421875" style="599" customWidth="1"/>
    <col min="1518" max="1765" width="9.921875" style="599"/>
    <col min="1766" max="1766" width="8.4609375" style="599" customWidth="1"/>
    <col min="1767" max="1767" width="14" style="599" customWidth="1"/>
    <col min="1768" max="1768" width="17.921875" style="599" customWidth="1"/>
    <col min="1769" max="1769" width="45" style="599" bestFit="1" customWidth="1"/>
    <col min="1770" max="1770" width="61.61328125" style="599" customWidth="1"/>
    <col min="1771" max="1771" width="20.53515625" style="599" customWidth="1"/>
    <col min="1772" max="1772" width="22.921875" style="599" customWidth="1"/>
    <col min="1773" max="1773" width="25.07421875" style="599" customWidth="1"/>
    <col min="1774" max="2021" width="9.921875" style="599"/>
    <col min="2022" max="2022" width="8.4609375" style="599" customWidth="1"/>
    <col min="2023" max="2023" width="14" style="599" customWidth="1"/>
    <col min="2024" max="2024" width="17.921875" style="599" customWidth="1"/>
    <col min="2025" max="2025" width="45" style="599" bestFit="1" customWidth="1"/>
    <col min="2026" max="2026" width="61.61328125" style="599" customWidth="1"/>
    <col min="2027" max="2027" width="20.53515625" style="599" customWidth="1"/>
    <col min="2028" max="2028" width="22.921875" style="599" customWidth="1"/>
    <col min="2029" max="2029" width="25.07421875" style="599" customWidth="1"/>
    <col min="2030" max="2277" width="9.921875" style="599"/>
    <col min="2278" max="2278" width="8.4609375" style="599" customWidth="1"/>
    <col min="2279" max="2279" width="14" style="599" customWidth="1"/>
    <col min="2280" max="2280" width="17.921875" style="599" customWidth="1"/>
    <col min="2281" max="2281" width="45" style="599" bestFit="1" customWidth="1"/>
    <col min="2282" max="2282" width="61.61328125" style="599" customWidth="1"/>
    <col min="2283" max="2283" width="20.53515625" style="599" customWidth="1"/>
    <col min="2284" max="2284" width="22.921875" style="599" customWidth="1"/>
    <col min="2285" max="2285" width="25.07421875" style="599" customWidth="1"/>
    <col min="2286" max="2533" width="9.921875" style="599"/>
    <col min="2534" max="2534" width="8.4609375" style="599" customWidth="1"/>
    <col min="2535" max="2535" width="14" style="599" customWidth="1"/>
    <col min="2536" max="2536" width="17.921875" style="599" customWidth="1"/>
    <col min="2537" max="2537" width="45" style="599" bestFit="1" customWidth="1"/>
    <col min="2538" max="2538" width="61.61328125" style="599" customWidth="1"/>
    <col min="2539" max="2539" width="20.53515625" style="599" customWidth="1"/>
    <col min="2540" max="2540" width="22.921875" style="599" customWidth="1"/>
    <col min="2541" max="2541" width="25.07421875" style="599" customWidth="1"/>
    <col min="2542" max="2789" width="9.921875" style="599"/>
    <col min="2790" max="2790" width="8.4609375" style="599" customWidth="1"/>
    <col min="2791" max="2791" width="14" style="599" customWidth="1"/>
    <col min="2792" max="2792" width="17.921875" style="599" customWidth="1"/>
    <col min="2793" max="2793" width="45" style="599" bestFit="1" customWidth="1"/>
    <col min="2794" max="2794" width="61.61328125" style="599" customWidth="1"/>
    <col min="2795" max="2795" width="20.53515625" style="599" customWidth="1"/>
    <col min="2796" max="2796" width="22.921875" style="599" customWidth="1"/>
    <col min="2797" max="2797" width="25.07421875" style="599" customWidth="1"/>
    <col min="2798" max="3045" width="9.921875" style="599"/>
    <col min="3046" max="3046" width="8.4609375" style="599" customWidth="1"/>
    <col min="3047" max="3047" width="14" style="599" customWidth="1"/>
    <col min="3048" max="3048" width="17.921875" style="599" customWidth="1"/>
    <col min="3049" max="3049" width="45" style="599" bestFit="1" customWidth="1"/>
    <col min="3050" max="3050" width="61.61328125" style="599" customWidth="1"/>
    <col min="3051" max="3051" width="20.53515625" style="599" customWidth="1"/>
    <col min="3052" max="3052" width="22.921875" style="599" customWidth="1"/>
    <col min="3053" max="3053" width="25.07421875" style="599" customWidth="1"/>
    <col min="3054" max="3301" width="9.921875" style="599"/>
    <col min="3302" max="3302" width="8.4609375" style="599" customWidth="1"/>
    <col min="3303" max="3303" width="14" style="599" customWidth="1"/>
    <col min="3304" max="3304" width="17.921875" style="599" customWidth="1"/>
    <col min="3305" max="3305" width="45" style="599" bestFit="1" customWidth="1"/>
    <col min="3306" max="3306" width="61.61328125" style="599" customWidth="1"/>
    <col min="3307" max="3307" width="20.53515625" style="599" customWidth="1"/>
    <col min="3308" max="3308" width="22.921875" style="599" customWidth="1"/>
    <col min="3309" max="3309" width="25.07421875" style="599" customWidth="1"/>
    <col min="3310" max="3557" width="9.921875" style="599"/>
    <col min="3558" max="3558" width="8.4609375" style="599" customWidth="1"/>
    <col min="3559" max="3559" width="14" style="599" customWidth="1"/>
    <col min="3560" max="3560" width="17.921875" style="599" customWidth="1"/>
    <col min="3561" max="3561" width="45" style="599" bestFit="1" customWidth="1"/>
    <col min="3562" max="3562" width="61.61328125" style="599" customWidth="1"/>
    <col min="3563" max="3563" width="20.53515625" style="599" customWidth="1"/>
    <col min="3564" max="3564" width="22.921875" style="599" customWidth="1"/>
    <col min="3565" max="3565" width="25.07421875" style="599" customWidth="1"/>
    <col min="3566" max="3813" width="9.921875" style="599"/>
    <col min="3814" max="3814" width="8.4609375" style="599" customWidth="1"/>
    <col min="3815" max="3815" width="14" style="599" customWidth="1"/>
    <col min="3816" max="3816" width="17.921875" style="599" customWidth="1"/>
    <col min="3817" max="3817" width="45" style="599" bestFit="1" customWidth="1"/>
    <col min="3818" max="3818" width="61.61328125" style="599" customWidth="1"/>
    <col min="3819" max="3819" width="20.53515625" style="599" customWidth="1"/>
    <col min="3820" max="3820" width="22.921875" style="599" customWidth="1"/>
    <col min="3821" max="3821" width="25.07421875" style="599" customWidth="1"/>
    <col min="3822" max="4069" width="9.921875" style="599"/>
    <col min="4070" max="4070" width="8.4609375" style="599" customWidth="1"/>
    <col min="4071" max="4071" width="14" style="599" customWidth="1"/>
    <col min="4072" max="4072" width="17.921875" style="599" customWidth="1"/>
    <col min="4073" max="4073" width="45" style="599" bestFit="1" customWidth="1"/>
    <col min="4074" max="4074" width="61.61328125" style="599" customWidth="1"/>
    <col min="4075" max="4075" width="20.53515625" style="599" customWidth="1"/>
    <col min="4076" max="4076" width="22.921875" style="599" customWidth="1"/>
    <col min="4077" max="4077" width="25.07421875" style="599" customWidth="1"/>
    <col min="4078" max="4325" width="9.921875" style="599"/>
    <col min="4326" max="4326" width="8.4609375" style="599" customWidth="1"/>
    <col min="4327" max="4327" width="14" style="599" customWidth="1"/>
    <col min="4328" max="4328" width="17.921875" style="599" customWidth="1"/>
    <col min="4329" max="4329" width="45" style="599" bestFit="1" customWidth="1"/>
    <col min="4330" max="4330" width="61.61328125" style="599" customWidth="1"/>
    <col min="4331" max="4331" width="20.53515625" style="599" customWidth="1"/>
    <col min="4332" max="4332" width="22.921875" style="599" customWidth="1"/>
    <col min="4333" max="4333" width="25.07421875" style="599" customWidth="1"/>
    <col min="4334" max="4581" width="9.921875" style="599"/>
    <col min="4582" max="4582" width="8.4609375" style="599" customWidth="1"/>
    <col min="4583" max="4583" width="14" style="599" customWidth="1"/>
    <col min="4584" max="4584" width="17.921875" style="599" customWidth="1"/>
    <col min="4585" max="4585" width="45" style="599" bestFit="1" customWidth="1"/>
    <col min="4586" max="4586" width="61.61328125" style="599" customWidth="1"/>
    <col min="4587" max="4587" width="20.53515625" style="599" customWidth="1"/>
    <col min="4588" max="4588" width="22.921875" style="599" customWidth="1"/>
    <col min="4589" max="4589" width="25.07421875" style="599" customWidth="1"/>
    <col min="4590" max="4837" width="9.921875" style="599"/>
    <col min="4838" max="4838" width="8.4609375" style="599" customWidth="1"/>
    <col min="4839" max="4839" width="14" style="599" customWidth="1"/>
    <col min="4840" max="4840" width="17.921875" style="599" customWidth="1"/>
    <col min="4841" max="4841" width="45" style="599" bestFit="1" customWidth="1"/>
    <col min="4842" max="4842" width="61.61328125" style="599" customWidth="1"/>
    <col min="4843" max="4843" width="20.53515625" style="599" customWidth="1"/>
    <col min="4844" max="4844" width="22.921875" style="599" customWidth="1"/>
    <col min="4845" max="4845" width="25.07421875" style="599" customWidth="1"/>
    <col min="4846" max="5093" width="9.921875" style="599"/>
    <col min="5094" max="5094" width="8.4609375" style="599" customWidth="1"/>
    <col min="5095" max="5095" width="14" style="599" customWidth="1"/>
    <col min="5096" max="5096" width="17.921875" style="599" customWidth="1"/>
    <col min="5097" max="5097" width="45" style="599" bestFit="1" customWidth="1"/>
    <col min="5098" max="5098" width="61.61328125" style="599" customWidth="1"/>
    <col min="5099" max="5099" width="20.53515625" style="599" customWidth="1"/>
    <col min="5100" max="5100" width="22.921875" style="599" customWidth="1"/>
    <col min="5101" max="5101" width="25.07421875" style="599" customWidth="1"/>
    <col min="5102" max="5349" width="9.921875" style="599"/>
    <col min="5350" max="5350" width="8.4609375" style="599" customWidth="1"/>
    <col min="5351" max="5351" width="14" style="599" customWidth="1"/>
    <col min="5352" max="5352" width="17.921875" style="599" customWidth="1"/>
    <col min="5353" max="5353" width="45" style="599" bestFit="1" customWidth="1"/>
    <col min="5354" max="5354" width="61.61328125" style="599" customWidth="1"/>
    <col min="5355" max="5355" width="20.53515625" style="599" customWidth="1"/>
    <col min="5356" max="5356" width="22.921875" style="599" customWidth="1"/>
    <col min="5357" max="5357" width="25.07421875" style="599" customWidth="1"/>
    <col min="5358" max="5605" width="9.921875" style="599"/>
    <col min="5606" max="5606" width="8.4609375" style="599" customWidth="1"/>
    <col min="5607" max="5607" width="14" style="599" customWidth="1"/>
    <col min="5608" max="5608" width="17.921875" style="599" customWidth="1"/>
    <col min="5609" max="5609" width="45" style="599" bestFit="1" customWidth="1"/>
    <col min="5610" max="5610" width="61.61328125" style="599" customWidth="1"/>
    <col min="5611" max="5611" width="20.53515625" style="599" customWidth="1"/>
    <col min="5612" max="5612" width="22.921875" style="599" customWidth="1"/>
    <col min="5613" max="5613" width="25.07421875" style="599" customWidth="1"/>
    <col min="5614" max="5861" width="9.921875" style="599"/>
    <col min="5862" max="5862" width="8.4609375" style="599" customWidth="1"/>
    <col min="5863" max="5863" width="14" style="599" customWidth="1"/>
    <col min="5864" max="5864" width="17.921875" style="599" customWidth="1"/>
    <col min="5865" max="5865" width="45" style="599" bestFit="1" customWidth="1"/>
    <col min="5866" max="5866" width="61.61328125" style="599" customWidth="1"/>
    <col min="5867" max="5867" width="20.53515625" style="599" customWidth="1"/>
    <col min="5868" max="5868" width="22.921875" style="599" customWidth="1"/>
    <col min="5869" max="5869" width="25.07421875" style="599" customWidth="1"/>
    <col min="5870" max="6117" width="9.921875" style="599"/>
    <col min="6118" max="6118" width="8.4609375" style="599" customWidth="1"/>
    <col min="6119" max="6119" width="14" style="599" customWidth="1"/>
    <col min="6120" max="6120" width="17.921875" style="599" customWidth="1"/>
    <col min="6121" max="6121" width="45" style="599" bestFit="1" customWidth="1"/>
    <col min="6122" max="6122" width="61.61328125" style="599" customWidth="1"/>
    <col min="6123" max="6123" width="20.53515625" style="599" customWidth="1"/>
    <col min="6124" max="6124" width="22.921875" style="599" customWidth="1"/>
    <col min="6125" max="6125" width="25.07421875" style="599" customWidth="1"/>
    <col min="6126" max="6373" width="9.921875" style="599"/>
    <col min="6374" max="6374" width="8.4609375" style="599" customWidth="1"/>
    <col min="6375" max="6375" width="14" style="599" customWidth="1"/>
    <col min="6376" max="6376" width="17.921875" style="599" customWidth="1"/>
    <col min="6377" max="6377" width="45" style="599" bestFit="1" customWidth="1"/>
    <col min="6378" max="6378" width="61.61328125" style="599" customWidth="1"/>
    <col min="6379" max="6379" width="20.53515625" style="599" customWidth="1"/>
    <col min="6380" max="6380" width="22.921875" style="599" customWidth="1"/>
    <col min="6381" max="6381" width="25.07421875" style="599" customWidth="1"/>
    <col min="6382" max="6629" width="9.921875" style="599"/>
    <col min="6630" max="6630" width="8.4609375" style="599" customWidth="1"/>
    <col min="6631" max="6631" width="14" style="599" customWidth="1"/>
    <col min="6632" max="6632" width="17.921875" style="599" customWidth="1"/>
    <col min="6633" max="6633" width="45" style="599" bestFit="1" customWidth="1"/>
    <col min="6634" max="6634" width="61.61328125" style="599" customWidth="1"/>
    <col min="6635" max="6635" width="20.53515625" style="599" customWidth="1"/>
    <col min="6636" max="6636" width="22.921875" style="599" customWidth="1"/>
    <col min="6637" max="6637" width="25.07421875" style="599" customWidth="1"/>
    <col min="6638" max="6885" width="9.921875" style="599"/>
    <col min="6886" max="6886" width="8.4609375" style="599" customWidth="1"/>
    <col min="6887" max="6887" width="14" style="599" customWidth="1"/>
    <col min="6888" max="6888" width="17.921875" style="599" customWidth="1"/>
    <col min="6889" max="6889" width="45" style="599" bestFit="1" customWidth="1"/>
    <col min="6890" max="6890" width="61.61328125" style="599" customWidth="1"/>
    <col min="6891" max="6891" width="20.53515625" style="599" customWidth="1"/>
    <col min="6892" max="6892" width="22.921875" style="599" customWidth="1"/>
    <col min="6893" max="6893" width="25.07421875" style="599" customWidth="1"/>
    <col min="6894" max="7141" width="9.921875" style="599"/>
    <col min="7142" max="7142" width="8.4609375" style="599" customWidth="1"/>
    <col min="7143" max="7143" width="14" style="599" customWidth="1"/>
    <col min="7144" max="7144" width="17.921875" style="599" customWidth="1"/>
    <col min="7145" max="7145" width="45" style="599" bestFit="1" customWidth="1"/>
    <col min="7146" max="7146" width="61.61328125" style="599" customWidth="1"/>
    <col min="7147" max="7147" width="20.53515625" style="599" customWidth="1"/>
    <col min="7148" max="7148" width="22.921875" style="599" customWidth="1"/>
    <col min="7149" max="7149" width="25.07421875" style="599" customWidth="1"/>
    <col min="7150" max="7397" width="9.921875" style="599"/>
    <col min="7398" max="7398" width="8.4609375" style="599" customWidth="1"/>
    <col min="7399" max="7399" width="14" style="599" customWidth="1"/>
    <col min="7400" max="7400" width="17.921875" style="599" customWidth="1"/>
    <col min="7401" max="7401" width="45" style="599" bestFit="1" customWidth="1"/>
    <col min="7402" max="7402" width="61.61328125" style="599" customWidth="1"/>
    <col min="7403" max="7403" width="20.53515625" style="599" customWidth="1"/>
    <col min="7404" max="7404" width="22.921875" style="599" customWidth="1"/>
    <col min="7405" max="7405" width="25.07421875" style="599" customWidth="1"/>
    <col min="7406" max="7653" width="9.921875" style="599"/>
    <col min="7654" max="7654" width="8.4609375" style="599" customWidth="1"/>
    <col min="7655" max="7655" width="14" style="599" customWidth="1"/>
    <col min="7656" max="7656" width="17.921875" style="599" customWidth="1"/>
    <col min="7657" max="7657" width="45" style="599" bestFit="1" customWidth="1"/>
    <col min="7658" max="7658" width="61.61328125" style="599" customWidth="1"/>
    <col min="7659" max="7659" width="20.53515625" style="599" customWidth="1"/>
    <col min="7660" max="7660" width="22.921875" style="599" customWidth="1"/>
    <col min="7661" max="7661" width="25.07421875" style="599" customWidth="1"/>
    <col min="7662" max="7909" width="9.921875" style="599"/>
    <col min="7910" max="7910" width="8.4609375" style="599" customWidth="1"/>
    <col min="7911" max="7911" width="14" style="599" customWidth="1"/>
    <col min="7912" max="7912" width="17.921875" style="599" customWidth="1"/>
    <col min="7913" max="7913" width="45" style="599" bestFit="1" customWidth="1"/>
    <col min="7914" max="7914" width="61.61328125" style="599" customWidth="1"/>
    <col min="7915" max="7915" width="20.53515625" style="599" customWidth="1"/>
    <col min="7916" max="7916" width="22.921875" style="599" customWidth="1"/>
    <col min="7917" max="7917" width="25.07421875" style="599" customWidth="1"/>
    <col min="7918" max="8165" width="9.921875" style="599"/>
    <col min="8166" max="8166" width="8.4609375" style="599" customWidth="1"/>
    <col min="8167" max="8167" width="14" style="599" customWidth="1"/>
    <col min="8168" max="8168" width="17.921875" style="599" customWidth="1"/>
    <col min="8169" max="8169" width="45" style="599" bestFit="1" customWidth="1"/>
    <col min="8170" max="8170" width="61.61328125" style="599" customWidth="1"/>
    <col min="8171" max="8171" width="20.53515625" style="599" customWidth="1"/>
    <col min="8172" max="8172" width="22.921875" style="599" customWidth="1"/>
    <col min="8173" max="8173" width="25.07421875" style="599" customWidth="1"/>
    <col min="8174" max="8421" width="9.921875" style="599"/>
    <col min="8422" max="8422" width="8.4609375" style="599" customWidth="1"/>
    <col min="8423" max="8423" width="14" style="599" customWidth="1"/>
    <col min="8424" max="8424" width="17.921875" style="599" customWidth="1"/>
    <col min="8425" max="8425" width="45" style="599" bestFit="1" customWidth="1"/>
    <col min="8426" max="8426" width="61.61328125" style="599" customWidth="1"/>
    <col min="8427" max="8427" width="20.53515625" style="599" customWidth="1"/>
    <col min="8428" max="8428" width="22.921875" style="599" customWidth="1"/>
    <col min="8429" max="8429" width="25.07421875" style="599" customWidth="1"/>
    <col min="8430" max="8677" width="9.921875" style="599"/>
    <col min="8678" max="8678" width="8.4609375" style="599" customWidth="1"/>
    <col min="8679" max="8679" width="14" style="599" customWidth="1"/>
    <col min="8680" max="8680" width="17.921875" style="599" customWidth="1"/>
    <col min="8681" max="8681" width="45" style="599" bestFit="1" customWidth="1"/>
    <col min="8682" max="8682" width="61.61328125" style="599" customWidth="1"/>
    <col min="8683" max="8683" width="20.53515625" style="599" customWidth="1"/>
    <col min="8684" max="8684" width="22.921875" style="599" customWidth="1"/>
    <col min="8685" max="8685" width="25.07421875" style="599" customWidth="1"/>
    <col min="8686" max="8933" width="9.921875" style="599"/>
    <col min="8934" max="8934" width="8.4609375" style="599" customWidth="1"/>
    <col min="8935" max="8935" width="14" style="599" customWidth="1"/>
    <col min="8936" max="8936" width="17.921875" style="599" customWidth="1"/>
    <col min="8937" max="8937" width="45" style="599" bestFit="1" customWidth="1"/>
    <col min="8938" max="8938" width="61.61328125" style="599" customWidth="1"/>
    <col min="8939" max="8939" width="20.53515625" style="599" customWidth="1"/>
    <col min="8940" max="8940" width="22.921875" style="599" customWidth="1"/>
    <col min="8941" max="8941" width="25.07421875" style="599" customWidth="1"/>
    <col min="8942" max="9189" width="9.921875" style="599"/>
    <col min="9190" max="9190" width="8.4609375" style="599" customWidth="1"/>
    <col min="9191" max="9191" width="14" style="599" customWidth="1"/>
    <col min="9192" max="9192" width="17.921875" style="599" customWidth="1"/>
    <col min="9193" max="9193" width="45" style="599" bestFit="1" customWidth="1"/>
    <col min="9194" max="9194" width="61.61328125" style="599" customWidth="1"/>
    <col min="9195" max="9195" width="20.53515625" style="599" customWidth="1"/>
    <col min="9196" max="9196" width="22.921875" style="599" customWidth="1"/>
    <col min="9197" max="9197" width="25.07421875" style="599" customWidth="1"/>
    <col min="9198" max="9445" width="9.921875" style="599"/>
    <col min="9446" max="9446" width="8.4609375" style="599" customWidth="1"/>
    <col min="9447" max="9447" width="14" style="599" customWidth="1"/>
    <col min="9448" max="9448" width="17.921875" style="599" customWidth="1"/>
    <col min="9449" max="9449" width="45" style="599" bestFit="1" customWidth="1"/>
    <col min="9450" max="9450" width="61.61328125" style="599" customWidth="1"/>
    <col min="9451" max="9451" width="20.53515625" style="599" customWidth="1"/>
    <col min="9452" max="9452" width="22.921875" style="599" customWidth="1"/>
    <col min="9453" max="9453" width="25.07421875" style="599" customWidth="1"/>
    <col min="9454" max="9701" width="9.921875" style="599"/>
    <col min="9702" max="9702" width="8.4609375" style="599" customWidth="1"/>
    <col min="9703" max="9703" width="14" style="599" customWidth="1"/>
    <col min="9704" max="9704" width="17.921875" style="599" customWidth="1"/>
    <col min="9705" max="9705" width="45" style="599" bestFit="1" customWidth="1"/>
    <col min="9706" max="9706" width="61.61328125" style="599" customWidth="1"/>
    <col min="9707" max="9707" width="20.53515625" style="599" customWidth="1"/>
    <col min="9708" max="9708" width="22.921875" style="599" customWidth="1"/>
    <col min="9709" max="9709" width="25.07421875" style="599" customWidth="1"/>
    <col min="9710" max="9957" width="9.921875" style="599"/>
    <col min="9958" max="9958" width="8.4609375" style="599" customWidth="1"/>
    <col min="9959" max="9959" width="14" style="599" customWidth="1"/>
    <col min="9960" max="9960" width="17.921875" style="599" customWidth="1"/>
    <col min="9961" max="9961" width="45" style="599" bestFit="1" customWidth="1"/>
    <col min="9962" max="9962" width="61.61328125" style="599" customWidth="1"/>
    <col min="9963" max="9963" width="20.53515625" style="599" customWidth="1"/>
    <col min="9964" max="9964" width="22.921875" style="599" customWidth="1"/>
    <col min="9965" max="9965" width="25.07421875" style="599" customWidth="1"/>
    <col min="9966" max="10213" width="9.921875" style="599"/>
    <col min="10214" max="10214" width="8.4609375" style="599" customWidth="1"/>
    <col min="10215" max="10215" width="14" style="599" customWidth="1"/>
    <col min="10216" max="10216" width="17.921875" style="599" customWidth="1"/>
    <col min="10217" max="10217" width="45" style="599" bestFit="1" customWidth="1"/>
    <col min="10218" max="10218" width="61.61328125" style="599" customWidth="1"/>
    <col min="10219" max="10219" width="20.53515625" style="599" customWidth="1"/>
    <col min="10220" max="10220" width="22.921875" style="599" customWidth="1"/>
    <col min="10221" max="10221" width="25.07421875" style="599" customWidth="1"/>
    <col min="10222" max="10469" width="9.921875" style="599"/>
    <col min="10470" max="10470" width="8.4609375" style="599" customWidth="1"/>
    <col min="10471" max="10471" width="14" style="599" customWidth="1"/>
    <col min="10472" max="10472" width="17.921875" style="599" customWidth="1"/>
    <col min="10473" max="10473" width="45" style="599" bestFit="1" customWidth="1"/>
    <col min="10474" max="10474" width="61.61328125" style="599" customWidth="1"/>
    <col min="10475" max="10475" width="20.53515625" style="599" customWidth="1"/>
    <col min="10476" max="10476" width="22.921875" style="599" customWidth="1"/>
    <col min="10477" max="10477" width="25.07421875" style="599" customWidth="1"/>
    <col min="10478" max="10725" width="9.921875" style="599"/>
    <col min="10726" max="10726" width="8.4609375" style="599" customWidth="1"/>
    <col min="10727" max="10727" width="14" style="599" customWidth="1"/>
    <col min="10728" max="10728" width="17.921875" style="599" customWidth="1"/>
    <col min="10729" max="10729" width="45" style="599" bestFit="1" customWidth="1"/>
    <col min="10730" max="10730" width="61.61328125" style="599" customWidth="1"/>
    <col min="10731" max="10731" width="20.53515625" style="599" customWidth="1"/>
    <col min="10732" max="10732" width="22.921875" style="599" customWidth="1"/>
    <col min="10733" max="10733" width="25.07421875" style="599" customWidth="1"/>
    <col min="10734" max="10981" width="9.921875" style="599"/>
    <col min="10982" max="10982" width="8.4609375" style="599" customWidth="1"/>
    <col min="10983" max="10983" width="14" style="599" customWidth="1"/>
    <col min="10984" max="10984" width="17.921875" style="599" customWidth="1"/>
    <col min="10985" max="10985" width="45" style="599" bestFit="1" customWidth="1"/>
    <col min="10986" max="10986" width="61.61328125" style="599" customWidth="1"/>
    <col min="10987" max="10987" width="20.53515625" style="599" customWidth="1"/>
    <col min="10988" max="10988" width="22.921875" style="599" customWidth="1"/>
    <col min="10989" max="10989" width="25.07421875" style="599" customWidth="1"/>
    <col min="10990" max="11237" width="9.921875" style="599"/>
    <col min="11238" max="11238" width="8.4609375" style="599" customWidth="1"/>
    <col min="11239" max="11239" width="14" style="599" customWidth="1"/>
    <col min="11240" max="11240" width="17.921875" style="599" customWidth="1"/>
    <col min="11241" max="11241" width="45" style="599" bestFit="1" customWidth="1"/>
    <col min="11242" max="11242" width="61.61328125" style="599" customWidth="1"/>
    <col min="11243" max="11243" width="20.53515625" style="599" customWidth="1"/>
    <col min="11244" max="11244" width="22.921875" style="599" customWidth="1"/>
    <col min="11245" max="11245" width="25.07421875" style="599" customWidth="1"/>
    <col min="11246" max="11493" width="9.921875" style="599"/>
    <col min="11494" max="11494" width="8.4609375" style="599" customWidth="1"/>
    <col min="11495" max="11495" width="14" style="599" customWidth="1"/>
    <col min="11496" max="11496" width="17.921875" style="599" customWidth="1"/>
    <col min="11497" max="11497" width="45" style="599" bestFit="1" customWidth="1"/>
    <col min="11498" max="11498" width="61.61328125" style="599" customWidth="1"/>
    <col min="11499" max="11499" width="20.53515625" style="599" customWidth="1"/>
    <col min="11500" max="11500" width="22.921875" style="599" customWidth="1"/>
    <col min="11501" max="11501" width="25.07421875" style="599" customWidth="1"/>
    <col min="11502" max="11749" width="9.921875" style="599"/>
    <col min="11750" max="11750" width="8.4609375" style="599" customWidth="1"/>
    <col min="11751" max="11751" width="14" style="599" customWidth="1"/>
    <col min="11752" max="11752" width="17.921875" style="599" customWidth="1"/>
    <col min="11753" max="11753" width="45" style="599" bestFit="1" customWidth="1"/>
    <col min="11754" max="11754" width="61.61328125" style="599" customWidth="1"/>
    <col min="11755" max="11755" width="20.53515625" style="599" customWidth="1"/>
    <col min="11756" max="11756" width="22.921875" style="599" customWidth="1"/>
    <col min="11757" max="11757" width="25.07421875" style="599" customWidth="1"/>
    <col min="11758" max="12005" width="9.921875" style="599"/>
    <col min="12006" max="12006" width="8.4609375" style="599" customWidth="1"/>
    <col min="12007" max="12007" width="14" style="599" customWidth="1"/>
    <col min="12008" max="12008" width="17.921875" style="599" customWidth="1"/>
    <col min="12009" max="12009" width="45" style="599" bestFit="1" customWidth="1"/>
    <col min="12010" max="12010" width="61.61328125" style="599" customWidth="1"/>
    <col min="12011" max="12011" width="20.53515625" style="599" customWidth="1"/>
    <col min="12012" max="12012" width="22.921875" style="599" customWidth="1"/>
    <col min="12013" max="12013" width="25.07421875" style="599" customWidth="1"/>
    <col min="12014" max="12261" width="9.921875" style="599"/>
    <col min="12262" max="12262" width="8.4609375" style="599" customWidth="1"/>
    <col min="12263" max="12263" width="14" style="599" customWidth="1"/>
    <col min="12264" max="12264" width="17.921875" style="599" customWidth="1"/>
    <col min="12265" max="12265" width="45" style="599" bestFit="1" customWidth="1"/>
    <col min="12266" max="12266" width="61.61328125" style="599" customWidth="1"/>
    <col min="12267" max="12267" width="20.53515625" style="599" customWidth="1"/>
    <col min="12268" max="12268" width="22.921875" style="599" customWidth="1"/>
    <col min="12269" max="12269" width="25.07421875" style="599" customWidth="1"/>
    <col min="12270" max="12517" width="9.921875" style="599"/>
    <col min="12518" max="12518" width="8.4609375" style="599" customWidth="1"/>
    <col min="12519" max="12519" width="14" style="599" customWidth="1"/>
    <col min="12520" max="12520" width="17.921875" style="599" customWidth="1"/>
    <col min="12521" max="12521" width="45" style="599" bestFit="1" customWidth="1"/>
    <col min="12522" max="12522" width="61.61328125" style="599" customWidth="1"/>
    <col min="12523" max="12523" width="20.53515625" style="599" customWidth="1"/>
    <col min="12524" max="12524" width="22.921875" style="599" customWidth="1"/>
    <col min="12525" max="12525" width="25.07421875" style="599" customWidth="1"/>
    <col min="12526" max="12773" width="9.921875" style="599"/>
    <col min="12774" max="12774" width="8.4609375" style="599" customWidth="1"/>
    <col min="12775" max="12775" width="14" style="599" customWidth="1"/>
    <col min="12776" max="12776" width="17.921875" style="599" customWidth="1"/>
    <col min="12777" max="12777" width="45" style="599" bestFit="1" customWidth="1"/>
    <col min="12778" max="12778" width="61.61328125" style="599" customWidth="1"/>
    <col min="12779" max="12779" width="20.53515625" style="599" customWidth="1"/>
    <col min="12780" max="12780" width="22.921875" style="599" customWidth="1"/>
    <col min="12781" max="12781" width="25.07421875" style="599" customWidth="1"/>
    <col min="12782" max="13029" width="9.921875" style="599"/>
    <col min="13030" max="13030" width="8.4609375" style="599" customWidth="1"/>
    <col min="13031" max="13031" width="14" style="599" customWidth="1"/>
    <col min="13032" max="13032" width="17.921875" style="599" customWidth="1"/>
    <col min="13033" max="13033" width="45" style="599" bestFit="1" customWidth="1"/>
    <col min="13034" max="13034" width="61.61328125" style="599" customWidth="1"/>
    <col min="13035" max="13035" width="20.53515625" style="599" customWidth="1"/>
    <col min="13036" max="13036" width="22.921875" style="599" customWidth="1"/>
    <col min="13037" max="13037" width="25.07421875" style="599" customWidth="1"/>
    <col min="13038" max="13285" width="9.921875" style="599"/>
    <col min="13286" max="13286" width="8.4609375" style="599" customWidth="1"/>
    <col min="13287" max="13287" width="14" style="599" customWidth="1"/>
    <col min="13288" max="13288" width="17.921875" style="599" customWidth="1"/>
    <col min="13289" max="13289" width="45" style="599" bestFit="1" customWidth="1"/>
    <col min="13290" max="13290" width="61.61328125" style="599" customWidth="1"/>
    <col min="13291" max="13291" width="20.53515625" style="599" customWidth="1"/>
    <col min="13292" max="13292" width="22.921875" style="599" customWidth="1"/>
    <col min="13293" max="13293" width="25.07421875" style="599" customWidth="1"/>
    <col min="13294" max="13541" width="9.921875" style="599"/>
    <col min="13542" max="13542" width="8.4609375" style="599" customWidth="1"/>
    <col min="13543" max="13543" width="14" style="599" customWidth="1"/>
    <col min="13544" max="13544" width="17.921875" style="599" customWidth="1"/>
    <col min="13545" max="13545" width="45" style="599" bestFit="1" customWidth="1"/>
    <col min="13546" max="13546" width="61.61328125" style="599" customWidth="1"/>
    <col min="13547" max="13547" width="20.53515625" style="599" customWidth="1"/>
    <col min="13548" max="13548" width="22.921875" style="599" customWidth="1"/>
    <col min="13549" max="13549" width="25.07421875" style="599" customWidth="1"/>
    <col min="13550" max="13797" width="9.921875" style="599"/>
    <col min="13798" max="13798" width="8.4609375" style="599" customWidth="1"/>
    <col min="13799" max="13799" width="14" style="599" customWidth="1"/>
    <col min="13800" max="13800" width="17.921875" style="599" customWidth="1"/>
    <col min="13801" max="13801" width="45" style="599" bestFit="1" customWidth="1"/>
    <col min="13802" max="13802" width="61.61328125" style="599" customWidth="1"/>
    <col min="13803" max="13803" width="20.53515625" style="599" customWidth="1"/>
    <col min="13804" max="13804" width="22.921875" style="599" customWidth="1"/>
    <col min="13805" max="13805" width="25.07421875" style="599" customWidth="1"/>
    <col min="13806" max="14053" width="9.921875" style="599"/>
    <col min="14054" max="14054" width="8.4609375" style="599" customWidth="1"/>
    <col min="14055" max="14055" width="14" style="599" customWidth="1"/>
    <col min="14056" max="14056" width="17.921875" style="599" customWidth="1"/>
    <col min="14057" max="14057" width="45" style="599" bestFit="1" customWidth="1"/>
    <col min="14058" max="14058" width="61.61328125" style="599" customWidth="1"/>
    <col min="14059" max="14059" width="20.53515625" style="599" customWidth="1"/>
    <col min="14060" max="14060" width="22.921875" style="599" customWidth="1"/>
    <col min="14061" max="14061" width="25.07421875" style="599" customWidth="1"/>
    <col min="14062" max="14309" width="9.921875" style="599"/>
    <col min="14310" max="14310" width="8.4609375" style="599" customWidth="1"/>
    <col min="14311" max="14311" width="14" style="599" customWidth="1"/>
    <col min="14312" max="14312" width="17.921875" style="599" customWidth="1"/>
    <col min="14313" max="14313" width="45" style="599" bestFit="1" customWidth="1"/>
    <col min="14314" max="14314" width="61.61328125" style="599" customWidth="1"/>
    <col min="14315" max="14315" width="20.53515625" style="599" customWidth="1"/>
    <col min="14316" max="14316" width="22.921875" style="599" customWidth="1"/>
    <col min="14317" max="14317" width="25.07421875" style="599" customWidth="1"/>
    <col min="14318" max="14565" width="9.921875" style="599"/>
    <col min="14566" max="14566" width="8.4609375" style="599" customWidth="1"/>
    <col min="14567" max="14567" width="14" style="599" customWidth="1"/>
    <col min="14568" max="14568" width="17.921875" style="599" customWidth="1"/>
    <col min="14569" max="14569" width="45" style="599" bestFit="1" customWidth="1"/>
    <col min="14570" max="14570" width="61.61328125" style="599" customWidth="1"/>
    <col min="14571" max="14571" width="20.53515625" style="599" customWidth="1"/>
    <col min="14572" max="14572" width="22.921875" style="599" customWidth="1"/>
    <col min="14573" max="14573" width="25.07421875" style="599" customWidth="1"/>
    <col min="14574" max="14821" width="9.921875" style="599"/>
    <col min="14822" max="14822" width="8.4609375" style="599" customWidth="1"/>
    <col min="14823" max="14823" width="14" style="599" customWidth="1"/>
    <col min="14824" max="14824" width="17.921875" style="599" customWidth="1"/>
    <col min="14825" max="14825" width="45" style="599" bestFit="1" customWidth="1"/>
    <col min="14826" max="14826" width="61.61328125" style="599" customWidth="1"/>
    <col min="14827" max="14827" width="20.53515625" style="599" customWidth="1"/>
    <col min="14828" max="14828" width="22.921875" style="599" customWidth="1"/>
    <col min="14829" max="14829" width="25.07421875" style="599" customWidth="1"/>
    <col min="14830" max="15077" width="9.921875" style="599"/>
    <col min="15078" max="15078" width="8.4609375" style="599" customWidth="1"/>
    <col min="15079" max="15079" width="14" style="599" customWidth="1"/>
    <col min="15080" max="15080" width="17.921875" style="599" customWidth="1"/>
    <col min="15081" max="15081" width="45" style="599" bestFit="1" customWidth="1"/>
    <col min="15082" max="15082" width="61.61328125" style="599" customWidth="1"/>
    <col min="15083" max="15083" width="20.53515625" style="599" customWidth="1"/>
    <col min="15084" max="15084" width="22.921875" style="599" customWidth="1"/>
    <col min="15085" max="15085" width="25.07421875" style="599" customWidth="1"/>
    <col min="15086" max="15333" width="9.921875" style="599"/>
    <col min="15334" max="15334" width="8.4609375" style="599" customWidth="1"/>
    <col min="15335" max="15335" width="14" style="599" customWidth="1"/>
    <col min="15336" max="15336" width="17.921875" style="599" customWidth="1"/>
    <col min="15337" max="15337" width="45" style="599" bestFit="1" customWidth="1"/>
    <col min="15338" max="15338" width="61.61328125" style="599" customWidth="1"/>
    <col min="15339" max="15339" width="20.53515625" style="599" customWidth="1"/>
    <col min="15340" max="15340" width="22.921875" style="599" customWidth="1"/>
    <col min="15341" max="15341" width="25.07421875" style="599" customWidth="1"/>
    <col min="15342" max="15589" width="9.921875" style="599"/>
    <col min="15590" max="15590" width="8.4609375" style="599" customWidth="1"/>
    <col min="15591" max="15591" width="14" style="599" customWidth="1"/>
    <col min="15592" max="15592" width="17.921875" style="599" customWidth="1"/>
    <col min="15593" max="15593" width="45" style="599" bestFit="1" customWidth="1"/>
    <col min="15594" max="15594" width="61.61328125" style="599" customWidth="1"/>
    <col min="15595" max="15595" width="20.53515625" style="599" customWidth="1"/>
    <col min="15596" max="15596" width="22.921875" style="599" customWidth="1"/>
    <col min="15597" max="15597" width="25.07421875" style="599" customWidth="1"/>
    <col min="15598" max="15845" width="9.921875" style="599"/>
    <col min="15846" max="15846" width="8.4609375" style="599" customWidth="1"/>
    <col min="15847" max="15847" width="14" style="599" customWidth="1"/>
    <col min="15848" max="15848" width="17.921875" style="599" customWidth="1"/>
    <col min="15849" max="15849" width="45" style="599" bestFit="1" customWidth="1"/>
    <col min="15850" max="15850" width="61.61328125" style="599" customWidth="1"/>
    <col min="15851" max="15851" width="20.53515625" style="599" customWidth="1"/>
    <col min="15852" max="15852" width="22.921875" style="599" customWidth="1"/>
    <col min="15853" max="15853" width="25.07421875" style="599" customWidth="1"/>
    <col min="15854" max="16101" width="9.921875" style="599"/>
    <col min="16102" max="16102" width="8.4609375" style="599" customWidth="1"/>
    <col min="16103" max="16103" width="14" style="599" customWidth="1"/>
    <col min="16104" max="16104" width="17.921875" style="599" customWidth="1"/>
    <col min="16105" max="16105" width="45" style="599" bestFit="1" customWidth="1"/>
    <col min="16106" max="16106" width="61.61328125" style="599" customWidth="1"/>
    <col min="16107" max="16107" width="20.53515625" style="599" customWidth="1"/>
    <col min="16108" max="16108" width="22.921875" style="599" customWidth="1"/>
    <col min="16109" max="16109" width="25.07421875" style="599" customWidth="1"/>
    <col min="16110" max="16384" width="9.921875" style="599"/>
  </cols>
  <sheetData>
    <row r="1" spans="1:10" s="632" customFormat="1" ht="40.299999999999997" customHeight="1">
      <c r="A1" s="630" t="s">
        <v>419</v>
      </c>
      <c r="B1" s="631"/>
      <c r="C1" s="617"/>
      <c r="D1" s="617"/>
      <c r="E1" s="617"/>
      <c r="F1" s="617"/>
      <c r="G1" s="617"/>
      <c r="H1" s="617"/>
      <c r="I1" s="617"/>
      <c r="J1" s="617"/>
    </row>
    <row r="2" spans="1:10" s="618" customFormat="1" ht="20.05" customHeight="1">
      <c r="A2" s="630"/>
      <c r="B2" s="629"/>
      <c r="C2" s="617"/>
      <c r="D2" s="617"/>
      <c r="E2" s="617"/>
      <c r="F2" s="617"/>
      <c r="G2" s="617"/>
      <c r="H2" s="617"/>
      <c r="I2" s="617"/>
      <c r="J2" s="617"/>
    </row>
    <row r="3" spans="1:10" s="618" customFormat="1" ht="39.65" customHeight="1">
      <c r="A3" s="617"/>
      <c r="B3" s="1414" t="s">
        <v>420</v>
      </c>
      <c r="C3" s="1414"/>
      <c r="D3" s="1414"/>
      <c r="E3" s="1414"/>
      <c r="F3" s="1414"/>
      <c r="G3" s="1414"/>
      <c r="H3" s="1414"/>
      <c r="I3" s="1414"/>
      <c r="J3" s="617"/>
    </row>
    <row r="4" spans="1:10" s="618" customFormat="1" ht="25.3" customHeight="1">
      <c r="A4" s="617"/>
      <c r="B4" s="1410" t="s">
        <v>421</v>
      </c>
      <c r="C4" s="1411"/>
      <c r="D4" s="1411"/>
      <c r="E4" s="1411"/>
      <c r="F4" s="1411"/>
      <c r="G4" s="1411"/>
      <c r="H4" s="1411"/>
      <c r="I4" s="1412"/>
      <c r="J4" s="617"/>
    </row>
    <row r="5" spans="1:10" s="618" customFormat="1" ht="25.3" customHeight="1">
      <c r="A5" s="617"/>
      <c r="B5" s="619" t="s">
        <v>422</v>
      </c>
      <c r="C5" s="1410" t="s">
        <v>423</v>
      </c>
      <c r="D5" s="1411"/>
      <c r="E5" s="1411"/>
      <c r="F5" s="1411"/>
      <c r="G5" s="1411"/>
      <c r="H5" s="1411"/>
      <c r="I5" s="1412"/>
      <c r="J5" s="617"/>
    </row>
    <row r="6" spans="1:10" s="618" customFormat="1" ht="25.3" customHeight="1">
      <c r="A6" s="617"/>
      <c r="B6" s="619" t="s">
        <v>424</v>
      </c>
      <c r="C6" s="1410" t="s">
        <v>425</v>
      </c>
      <c r="D6" s="1411"/>
      <c r="E6" s="1411"/>
      <c r="F6" s="1411"/>
      <c r="G6" s="1411"/>
      <c r="H6" s="1411"/>
      <c r="I6" s="1412"/>
      <c r="J6" s="617"/>
    </row>
    <row r="7" spans="1:10" s="618" customFormat="1" ht="25.3" customHeight="1">
      <c r="A7" s="617"/>
      <c r="B7" s="619" t="s">
        <v>426</v>
      </c>
      <c r="C7" s="1410" t="s">
        <v>427</v>
      </c>
      <c r="D7" s="1411"/>
      <c r="E7" s="1411"/>
      <c r="F7" s="1411"/>
      <c r="G7" s="1411"/>
      <c r="H7" s="1411"/>
      <c r="I7" s="1412"/>
      <c r="J7" s="617"/>
    </row>
    <row r="8" spans="1:10" s="618" customFormat="1" ht="25.3" customHeight="1">
      <c r="A8" s="617"/>
      <c r="B8" s="620"/>
      <c r="C8" s="621"/>
      <c r="D8" s="622"/>
      <c r="E8" s="622"/>
      <c r="F8" s="622"/>
      <c r="G8" s="622"/>
      <c r="H8" s="622"/>
      <c r="I8" s="622"/>
      <c r="J8" s="617"/>
    </row>
    <row r="9" spans="1:10" s="618" customFormat="1" ht="36" customHeight="1">
      <c r="A9" s="617"/>
      <c r="B9" s="1414" t="s">
        <v>428</v>
      </c>
      <c r="C9" s="1414"/>
      <c r="D9" s="1414"/>
      <c r="E9" s="1414"/>
      <c r="F9" s="1414"/>
      <c r="G9" s="1414"/>
      <c r="H9" s="1414"/>
      <c r="I9" s="1414"/>
      <c r="J9" s="617"/>
    </row>
    <row r="10" spans="1:10" s="618" customFormat="1" ht="25.3" customHeight="1">
      <c r="A10" s="617"/>
      <c r="B10" s="1410" t="s">
        <v>429</v>
      </c>
      <c r="C10" s="1411"/>
      <c r="D10" s="1411"/>
      <c r="E10" s="1411"/>
      <c r="F10" s="1411"/>
      <c r="G10" s="1411"/>
      <c r="H10" s="1411"/>
      <c r="I10" s="1412"/>
      <c r="J10" s="617"/>
    </row>
    <row r="11" spans="1:10" s="618" customFormat="1" ht="56.4" customHeight="1">
      <c r="A11" s="617"/>
      <c r="B11" s="1415" t="s">
        <v>422</v>
      </c>
      <c r="C11" s="1397" t="s">
        <v>430</v>
      </c>
      <c r="D11" s="1398"/>
      <c r="E11" s="1398"/>
      <c r="F11" s="1398"/>
      <c r="G11" s="1398"/>
      <c r="H11" s="1398"/>
      <c r="I11" s="1399"/>
      <c r="J11" s="617"/>
    </row>
    <row r="12" spans="1:10" s="618" customFormat="1" ht="54.65" customHeight="1">
      <c r="A12" s="617"/>
      <c r="B12" s="1415"/>
      <c r="C12" s="1416" t="s">
        <v>431</v>
      </c>
      <c r="D12" s="619" t="s">
        <v>144</v>
      </c>
      <c r="E12" s="1397" t="s">
        <v>432</v>
      </c>
      <c r="F12" s="1398"/>
      <c r="G12" s="1398"/>
      <c r="H12" s="1398"/>
      <c r="I12" s="1399"/>
    </row>
    <row r="13" spans="1:10" s="618" customFormat="1" ht="32.4" customHeight="1">
      <c r="A13" s="617"/>
      <c r="B13" s="1415"/>
      <c r="C13" s="1417"/>
      <c r="D13" s="619" t="s">
        <v>147</v>
      </c>
      <c r="E13" s="1397" t="s">
        <v>433</v>
      </c>
      <c r="F13" s="1398"/>
      <c r="G13" s="1398"/>
      <c r="H13" s="1398"/>
      <c r="I13" s="1399"/>
    </row>
    <row r="14" spans="1:10" s="618" customFormat="1" ht="25.3" customHeight="1">
      <c r="A14" s="617"/>
      <c r="B14" s="619" t="s">
        <v>424</v>
      </c>
      <c r="C14" s="1410" t="s">
        <v>434</v>
      </c>
      <c r="D14" s="1411"/>
      <c r="E14" s="1411"/>
      <c r="F14" s="1411"/>
      <c r="G14" s="1411"/>
      <c r="H14" s="1411"/>
      <c r="I14" s="1412"/>
      <c r="J14" s="617"/>
    </row>
    <row r="15" spans="1:10" s="618" customFormat="1" ht="25.3"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3" customHeight="1">
      <c r="A17" s="617"/>
      <c r="B17" s="624" t="s">
        <v>422</v>
      </c>
      <c r="C17" s="1397" t="s">
        <v>436</v>
      </c>
      <c r="D17" s="1398"/>
      <c r="E17" s="1398"/>
      <c r="F17" s="1398"/>
      <c r="G17" s="1398"/>
      <c r="H17" s="1398"/>
      <c r="I17" s="1399"/>
      <c r="J17" s="625"/>
    </row>
    <row r="18" spans="1:10" s="618" customFormat="1" ht="50.05" customHeight="1">
      <c r="A18" s="617"/>
      <c r="B18" s="626"/>
      <c r="C18" s="1416" t="s">
        <v>437</v>
      </c>
      <c r="D18" s="619" t="s">
        <v>144</v>
      </c>
      <c r="E18" s="1397" t="s">
        <v>438</v>
      </c>
      <c r="F18" s="1398"/>
      <c r="G18" s="1398"/>
      <c r="H18" s="1398"/>
      <c r="I18" s="1399"/>
    </row>
    <row r="19" spans="1:10" s="618" customFormat="1" ht="76.3" customHeight="1">
      <c r="A19" s="617"/>
      <c r="B19" s="626"/>
      <c r="C19" s="1418"/>
      <c r="D19" s="619" t="s">
        <v>147</v>
      </c>
      <c r="E19" s="1397" t="s">
        <v>439</v>
      </c>
      <c r="F19" s="1398"/>
      <c r="G19" s="1398"/>
      <c r="H19" s="1398"/>
      <c r="I19" s="1399"/>
    </row>
    <row r="20" spans="1:10" s="618" customFormat="1" ht="78.650000000000006" customHeight="1">
      <c r="A20" s="617"/>
      <c r="B20" s="627"/>
      <c r="C20" s="1417"/>
      <c r="D20" s="619" t="s">
        <v>151</v>
      </c>
      <c r="E20" s="1397" t="s">
        <v>440</v>
      </c>
      <c r="F20" s="1398"/>
      <c r="G20" s="1398"/>
      <c r="H20" s="1398"/>
      <c r="I20" s="1399"/>
    </row>
    <row r="21" spans="1:10" s="618" customFormat="1" ht="25.3" customHeight="1">
      <c r="A21" s="617"/>
      <c r="B21" s="627" t="s">
        <v>424</v>
      </c>
      <c r="C21" s="1413" t="s">
        <v>434</v>
      </c>
      <c r="D21" s="1413"/>
      <c r="E21" s="1413"/>
      <c r="F21" s="1413"/>
      <c r="G21" s="1413"/>
      <c r="H21" s="1413"/>
      <c r="I21" s="1413"/>
      <c r="J21" s="628"/>
    </row>
    <row r="22" spans="1:10" ht="15.75" customHeight="1">
      <c r="A22" s="82"/>
      <c r="B22" s="82"/>
      <c r="C22" s="82"/>
      <c r="D22" s="82"/>
      <c r="E22" s="82"/>
      <c r="F22" s="82"/>
      <c r="G22" s="82"/>
      <c r="H22" s="82"/>
      <c r="I22" s="82"/>
      <c r="J22" s="82"/>
    </row>
    <row r="23" spans="1:10" ht="40.299999999999997" customHeight="1">
      <c r="A23" s="594" t="s">
        <v>441</v>
      </c>
      <c r="B23" s="595"/>
      <c r="C23" s="595"/>
      <c r="D23" s="595"/>
      <c r="E23" s="595"/>
      <c r="F23" s="595"/>
      <c r="G23" s="595"/>
      <c r="H23" s="595"/>
      <c r="I23" s="595"/>
      <c r="J23" s="596"/>
    </row>
    <row r="24" spans="1:10" ht="20.05" customHeight="1">
      <c r="A24" s="597"/>
      <c r="B24" s="598"/>
      <c r="C24" s="598"/>
      <c r="D24" s="598"/>
      <c r="E24" s="598"/>
      <c r="F24" s="598"/>
      <c r="G24" s="598"/>
      <c r="H24" s="598"/>
      <c r="I24" s="598"/>
    </row>
    <row r="25" spans="1:10" ht="40.299999999999997" customHeight="1">
      <c r="A25" s="594" t="s">
        <v>442</v>
      </c>
      <c r="B25" s="598"/>
      <c r="C25" s="598"/>
      <c r="D25" s="598"/>
      <c r="E25" s="598"/>
      <c r="F25" s="598"/>
      <c r="G25" s="598"/>
      <c r="H25" s="598"/>
      <c r="I25" s="598"/>
    </row>
    <row r="26" spans="1:10" ht="42">
      <c r="A26" s="600" t="s">
        <v>443</v>
      </c>
      <c r="B26" s="601" t="s">
        <v>444</v>
      </c>
      <c r="C26" s="601" t="s">
        <v>445</v>
      </c>
      <c r="D26" s="1401" t="s">
        <v>446</v>
      </c>
      <c r="E26" s="1402"/>
      <c r="F26" s="601" t="s">
        <v>447</v>
      </c>
      <c r="G26" s="602" t="s">
        <v>448</v>
      </c>
      <c r="H26" s="602" t="s">
        <v>449</v>
      </c>
      <c r="I26" s="602" t="s">
        <v>450</v>
      </c>
    </row>
    <row r="27" spans="1:10" ht="115.3" customHeight="1">
      <c r="A27" s="603" t="s">
        <v>451</v>
      </c>
      <c r="B27" s="604" t="s">
        <v>452</v>
      </c>
      <c r="C27" s="605" t="s">
        <v>453</v>
      </c>
      <c r="D27" s="1395" t="s">
        <v>454</v>
      </c>
      <c r="E27" s="1396"/>
      <c r="F27" s="605" t="s">
        <v>455</v>
      </c>
      <c r="G27" s="605" t="s">
        <v>456</v>
      </c>
      <c r="H27" s="605" t="s">
        <v>457</v>
      </c>
      <c r="I27" s="605" t="s">
        <v>458</v>
      </c>
    </row>
    <row r="28" spans="1:10" ht="145.75" customHeight="1">
      <c r="A28" s="603" t="s">
        <v>451</v>
      </c>
      <c r="B28" s="604" t="s">
        <v>459</v>
      </c>
      <c r="C28" s="605" t="s">
        <v>460</v>
      </c>
      <c r="D28" s="1395" t="s">
        <v>461</v>
      </c>
      <c r="E28" s="1396"/>
      <c r="F28" s="605" t="s">
        <v>462</v>
      </c>
      <c r="G28" s="605" t="s">
        <v>463</v>
      </c>
      <c r="H28" s="605" t="s">
        <v>464</v>
      </c>
      <c r="I28" s="605" t="s">
        <v>458</v>
      </c>
    </row>
    <row r="29" spans="1:10" ht="168">
      <c r="A29" s="603" t="s">
        <v>465</v>
      </c>
      <c r="B29" s="604" t="s">
        <v>466</v>
      </c>
      <c r="C29" s="605" t="s">
        <v>467</v>
      </c>
      <c r="D29" s="1395" t="s">
        <v>468</v>
      </c>
      <c r="E29" s="1396"/>
      <c r="F29" s="605" t="s">
        <v>469</v>
      </c>
      <c r="G29" s="605" t="s">
        <v>470</v>
      </c>
      <c r="H29" s="605" t="s">
        <v>471</v>
      </c>
      <c r="I29" s="605" t="s">
        <v>472</v>
      </c>
    </row>
    <row r="30" spans="1:10" ht="147">
      <c r="A30" s="603" t="s">
        <v>473</v>
      </c>
      <c r="B30" s="600"/>
      <c r="C30" s="605" t="s">
        <v>474</v>
      </c>
      <c r="D30" s="1395" t="s">
        <v>475</v>
      </c>
      <c r="E30" s="1396"/>
      <c r="F30" s="605" t="s">
        <v>476</v>
      </c>
      <c r="G30" s="605" t="s">
        <v>477</v>
      </c>
      <c r="H30" s="605" t="s">
        <v>478</v>
      </c>
      <c r="I30" s="605" t="s">
        <v>479</v>
      </c>
    </row>
    <row r="31" spans="1:10" ht="147">
      <c r="A31" s="603" t="s">
        <v>480</v>
      </c>
      <c r="B31" s="600"/>
      <c r="C31" s="605" t="s">
        <v>481</v>
      </c>
      <c r="D31" s="1395" t="s">
        <v>482</v>
      </c>
      <c r="E31" s="1396"/>
      <c r="F31" s="605" t="s">
        <v>483</v>
      </c>
      <c r="G31" s="605" t="s">
        <v>484</v>
      </c>
      <c r="H31" s="605" t="s">
        <v>485</v>
      </c>
      <c r="I31" s="605" t="s">
        <v>486</v>
      </c>
    </row>
    <row r="32" spans="1:10" ht="23.6">
      <c r="A32" s="1406" t="s">
        <v>487</v>
      </c>
      <c r="B32" s="1406"/>
      <c r="C32" s="1406"/>
      <c r="D32" s="1406"/>
      <c r="E32" s="1406"/>
      <c r="F32" s="1406"/>
      <c r="G32" s="1406"/>
      <c r="H32" s="1406"/>
      <c r="I32" s="1406"/>
    </row>
    <row r="33" spans="1:9" ht="23.6">
      <c r="A33" s="606"/>
      <c r="B33" s="606"/>
      <c r="C33" s="606"/>
      <c r="D33" s="606"/>
      <c r="E33" s="606"/>
      <c r="F33" s="606"/>
      <c r="G33" s="606"/>
      <c r="H33" s="606"/>
      <c r="I33" s="606"/>
    </row>
    <row r="34" spans="1:9" ht="23.6">
      <c r="A34" s="607" t="s">
        <v>488</v>
      </c>
      <c r="B34" s="607"/>
      <c r="C34" s="607"/>
      <c r="D34" s="607"/>
      <c r="E34" s="607"/>
      <c r="F34" s="607"/>
      <c r="G34" s="607"/>
      <c r="H34" s="607"/>
      <c r="I34" s="607"/>
    </row>
    <row r="35" spans="1:9" ht="23.6">
      <c r="A35" s="1403" t="s">
        <v>489</v>
      </c>
      <c r="B35" s="1404"/>
      <c r="C35" s="1404"/>
      <c r="D35" s="1404"/>
      <c r="E35" s="1404"/>
      <c r="F35" s="1404"/>
      <c r="G35" s="1404"/>
      <c r="H35" s="1404"/>
      <c r="I35" s="1405"/>
    </row>
    <row r="36" spans="1:9" ht="27.9">
      <c r="A36" s="608"/>
      <c r="B36" s="598"/>
      <c r="C36" s="598"/>
      <c r="D36" s="598"/>
      <c r="E36" s="598"/>
      <c r="F36" s="598"/>
      <c r="G36" s="598"/>
      <c r="H36" s="598"/>
      <c r="I36" s="598"/>
    </row>
    <row r="37" spans="1:9" ht="40.299999999999997" customHeight="1">
      <c r="A37" s="609" t="s">
        <v>490</v>
      </c>
      <c r="B37" s="598"/>
      <c r="C37" s="610"/>
      <c r="D37" s="610"/>
      <c r="E37" s="598"/>
      <c r="F37" s="598"/>
      <c r="G37" s="598"/>
      <c r="H37" s="598"/>
      <c r="I37" s="598"/>
    </row>
    <row r="38" spans="1:9" ht="47.15">
      <c r="A38" s="1407" t="s">
        <v>491</v>
      </c>
      <c r="B38" s="1408"/>
      <c r="C38" s="611" t="s">
        <v>445</v>
      </c>
      <c r="D38" s="612" t="s">
        <v>492</v>
      </c>
      <c r="E38" s="612" t="s">
        <v>493</v>
      </c>
      <c r="F38" s="612" t="s">
        <v>494</v>
      </c>
      <c r="G38" s="613"/>
      <c r="H38" s="613"/>
      <c r="I38" s="613"/>
    </row>
    <row r="39" spans="1:9" ht="94.3">
      <c r="A39" s="1409" t="s">
        <v>495</v>
      </c>
      <c r="B39" s="1408"/>
      <c r="C39" s="614" t="s">
        <v>467</v>
      </c>
      <c r="D39" s="614" t="s">
        <v>471</v>
      </c>
      <c r="E39" s="614" t="s">
        <v>496</v>
      </c>
      <c r="F39" s="614" t="s">
        <v>497</v>
      </c>
      <c r="G39" s="613"/>
      <c r="H39" s="613"/>
      <c r="I39" s="613"/>
    </row>
    <row r="40" spans="1:9" ht="80.150000000000006">
      <c r="A40" s="1409" t="s">
        <v>498</v>
      </c>
      <c r="B40" s="1408"/>
      <c r="C40" s="614" t="s">
        <v>474</v>
      </c>
      <c r="D40" s="614" t="s">
        <v>478</v>
      </c>
      <c r="E40" s="614" t="s">
        <v>499</v>
      </c>
      <c r="F40" s="615" t="s">
        <v>500</v>
      </c>
      <c r="G40" s="598"/>
      <c r="H40" s="598"/>
      <c r="I40" s="598"/>
    </row>
    <row r="41" spans="1:9" ht="80.150000000000006">
      <c r="A41" s="1409" t="s">
        <v>501</v>
      </c>
      <c r="B41" s="1408"/>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6">
      <c r="A43" s="1400" t="s">
        <v>487</v>
      </c>
      <c r="B43" s="1400"/>
      <c r="C43" s="1400"/>
      <c r="D43" s="1400"/>
      <c r="E43" s="1400"/>
      <c r="F43" s="1400"/>
      <c r="G43" s="1400"/>
      <c r="H43" s="1400"/>
      <c r="I43" s="1400"/>
    </row>
    <row r="44" spans="1:9" ht="23.6">
      <c r="A44" s="607" t="s">
        <v>488</v>
      </c>
      <c r="B44" s="607"/>
      <c r="C44" s="607"/>
      <c r="D44" s="607"/>
      <c r="E44" s="607"/>
      <c r="F44" s="607"/>
      <c r="G44" s="607"/>
      <c r="H44" s="607"/>
      <c r="I44" s="607"/>
    </row>
    <row r="45" spans="1:9" ht="23.6">
      <c r="A45" s="1403" t="s">
        <v>489</v>
      </c>
      <c r="B45" s="1404"/>
      <c r="C45" s="1404"/>
      <c r="D45" s="1404"/>
      <c r="E45" s="1404"/>
      <c r="F45" s="1404"/>
      <c r="G45" s="1404"/>
      <c r="H45" s="1404"/>
      <c r="I45" s="1405"/>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3"/>
  <cols>
    <col min="1" max="1" width="49.4609375" style="1" customWidth="1"/>
    <col min="2" max="3" width="9" style="1"/>
    <col min="4" max="4" width="10.07421875" style="1" customWidth="1"/>
    <col min="5" max="5" width="12.07421875" style="1" customWidth="1"/>
    <col min="6" max="7" width="9" style="1"/>
    <col min="8" max="8" width="9" style="2"/>
    <col min="9" max="10" width="9" style="1"/>
    <col min="11" max="11" width="10" style="1" customWidth="1"/>
    <col min="12" max="12" width="9" style="1"/>
    <col min="13" max="13" width="9.921875" style="10" customWidth="1"/>
    <col min="14" max="14" width="14.53515625" style="10" customWidth="1"/>
    <col min="15" max="15" width="9.4609375" style="10" customWidth="1"/>
    <col min="16" max="16" width="9" style="10"/>
    <col min="17" max="17" width="11.53515625" style="10" customWidth="1"/>
    <col min="18" max="18" width="33.3828125" style="10" customWidth="1"/>
    <col min="19" max="19" width="10.4609375" style="10" customWidth="1"/>
    <col min="20" max="20" width="7" style="10" customWidth="1"/>
    <col min="21" max="21" width="26.4609375" style="10" customWidth="1"/>
    <col min="22" max="22" width="7" style="10" customWidth="1"/>
    <col min="23" max="23" width="17.4609375" style="10" customWidth="1"/>
    <col min="24" max="24" width="9.53515625" style="10" customWidth="1"/>
    <col min="25" max="25" width="18.61328125" style="1" customWidth="1"/>
    <col min="26" max="26" width="9" style="1"/>
    <col min="27" max="27" width="85.61328125" style="1" customWidth="1"/>
    <col min="28" max="16384" width="9" style="1"/>
  </cols>
  <sheetData>
    <row r="1" spans="1:27" ht="13.75" thickBot="1">
      <c r="A1" s="1" t="s">
        <v>504</v>
      </c>
      <c r="D1" s="2"/>
      <c r="E1" s="2" t="s">
        <v>505</v>
      </c>
      <c r="G1" s="2" t="s">
        <v>506</v>
      </c>
      <c r="H1" s="1"/>
      <c r="J1" s="10" t="s">
        <v>507</v>
      </c>
      <c r="K1" s="10"/>
      <c r="L1" s="10"/>
      <c r="T1" s="1"/>
      <c r="U1" s="1" t="s">
        <v>508</v>
      </c>
      <c r="V1" s="1"/>
      <c r="W1" s="2" t="s">
        <v>509</v>
      </c>
      <c r="X1" s="1"/>
      <c r="Y1" s="2" t="s">
        <v>510</v>
      </c>
      <c r="AA1" s="1" t="s">
        <v>511</v>
      </c>
    </row>
    <row r="2" spans="1:27" ht="13.75"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3.7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3.7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3.7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3.7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3.7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3.7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3.7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75"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75"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75"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75"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75"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75"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75"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75"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3"/>
  <cols>
    <col min="1" max="1" width="15.07421875" bestFit="1" customWidth="1"/>
    <col min="3" max="3" width="16.4609375" bestFit="1" customWidth="1"/>
    <col min="4" max="4" width="16" bestFit="1" customWidth="1"/>
    <col min="6" max="6" width="19.4609375" bestFit="1" customWidth="1"/>
    <col min="10" max="10" width="45.921875" customWidth="1"/>
    <col min="11" max="11" width="12.07421875" bestFit="1" customWidth="1"/>
  </cols>
  <sheetData>
    <row r="1" spans="1:11" ht="13.75" thickBot="1">
      <c r="A1" s="2" t="s">
        <v>2836</v>
      </c>
      <c r="C1" t="s">
        <v>2837</v>
      </c>
      <c r="F1" t="s">
        <v>2838</v>
      </c>
    </row>
    <row r="2" spans="1:11" ht="13.75"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75"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75"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75"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75"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1.6"/>
  <cols>
    <col min="1" max="1" width="44" style="2" customWidth="1"/>
    <col min="2" max="2" width="9" style="2"/>
    <col min="3" max="5" width="9.07421875" style="2" bestFit="1" customWidth="1"/>
    <col min="6" max="6" width="10.4609375" style="2" bestFit="1" customWidth="1"/>
    <col min="7" max="8" width="9" style="2"/>
    <col min="9" max="9" width="12.4609375" style="2" customWidth="1"/>
    <col min="10" max="10" width="11.921875" style="2" customWidth="1"/>
    <col min="11" max="11" width="11" style="2" customWidth="1"/>
    <col min="12" max="15" width="9.07421875" style="2" bestFit="1" customWidth="1"/>
    <col min="16" max="24" width="10.53515625" style="2" bestFit="1" customWidth="1"/>
    <col min="25" max="29" width="11.07421875" style="2" bestFit="1" customWidth="1"/>
    <col min="30" max="30" width="9.07421875" style="2" bestFit="1" customWidth="1"/>
    <col min="31" max="31" width="13.921875" style="2" customWidth="1"/>
    <col min="32" max="32" width="8" style="2" customWidth="1"/>
    <col min="33" max="33" width="43.921875" style="2" customWidth="1"/>
    <col min="34" max="34" width="7.4609375" style="2" customWidth="1"/>
    <col min="35" max="35" width="27.921875" style="2" customWidth="1"/>
    <col min="36" max="36" width="26.3828125" style="2" customWidth="1"/>
    <col min="37" max="37" width="28" style="2" customWidth="1"/>
    <col min="38" max="38" width="9" style="2"/>
    <col min="39" max="39" width="19.53515625" style="2" customWidth="1"/>
    <col min="40" max="40" width="9" style="2" customWidth="1"/>
    <col min="41" max="41" width="19.4609375" style="2" bestFit="1" customWidth="1"/>
    <col min="42" max="42" width="13.4609375" style="2" bestFit="1" customWidth="1"/>
    <col min="43" max="43" width="37.61328125" style="2" bestFit="1" customWidth="1"/>
    <col min="44" max="44" width="27.61328125" style="2" bestFit="1" customWidth="1"/>
    <col min="45" max="45" width="32.3828125" style="2" bestFit="1" customWidth="1"/>
    <col min="46" max="46" width="41.61328125" style="2" bestFit="1" customWidth="1"/>
    <col min="47" max="47" width="16.53515625" style="2" bestFit="1" customWidth="1"/>
    <col min="48" max="51" width="15.3828125" style="2" bestFit="1" customWidth="1"/>
    <col min="52" max="52" width="18.61328125" style="2" customWidth="1"/>
    <col min="53" max="53" width="9" style="2"/>
    <col min="54" max="54" width="45.4609375" style="2" customWidth="1"/>
    <col min="55" max="56" width="9" style="2"/>
    <col min="57" max="57" width="20.3828125" style="2" customWidth="1"/>
    <col min="58" max="16384" width="9" style="2"/>
  </cols>
  <sheetData>
    <row r="1" spans="1:57" ht="12" thickBot="1">
      <c r="A1" s="2" t="s">
        <v>2951</v>
      </c>
      <c r="AF1" s="215"/>
      <c r="AG1" s="2" t="s">
        <v>2952</v>
      </c>
      <c r="AM1" s="2" t="s">
        <v>2953</v>
      </c>
      <c r="AO1" s="2" t="s">
        <v>2954</v>
      </c>
      <c r="AQ1" s="216" t="s">
        <v>2955</v>
      </c>
      <c r="BA1" s="217"/>
      <c r="BB1" s="2" t="s">
        <v>2956</v>
      </c>
      <c r="BE1" s="2" t="s">
        <v>2957</v>
      </c>
    </row>
    <row r="2" spans="1:57">
      <c r="A2" s="1450" t="s">
        <v>2958</v>
      </c>
      <c r="B2" s="1453" t="s">
        <v>513</v>
      </c>
      <c r="C2" s="1456" t="s">
        <v>2959</v>
      </c>
      <c r="D2" s="1457"/>
      <c r="E2" s="1457"/>
      <c r="F2" s="1422"/>
      <c r="G2" s="1432" t="s">
        <v>2960</v>
      </c>
      <c r="H2" s="1425"/>
      <c r="I2" s="1458"/>
      <c r="J2" s="1432" t="s">
        <v>2961</v>
      </c>
      <c r="K2" s="1458"/>
      <c r="L2" s="1460" t="s">
        <v>2962</v>
      </c>
      <c r="M2" s="1461"/>
      <c r="N2" s="1461"/>
      <c r="O2" s="1461"/>
      <c r="P2" s="1461"/>
      <c r="Q2" s="1461"/>
      <c r="R2" s="1461"/>
      <c r="S2" s="1461"/>
      <c r="T2" s="1461"/>
      <c r="U2" s="1461"/>
      <c r="V2" s="1461"/>
      <c r="W2" s="1461"/>
      <c r="X2" s="1461"/>
      <c r="Y2" s="1461"/>
      <c r="Z2" s="1461"/>
      <c r="AA2" s="1461"/>
      <c r="AB2" s="1461"/>
      <c r="AC2" s="1461"/>
      <c r="AD2" s="1462"/>
      <c r="AE2" s="1419" t="s">
        <v>2963</v>
      </c>
      <c r="AF2" s="215"/>
      <c r="AG2" s="1435" t="s">
        <v>2964</v>
      </c>
      <c r="AH2" s="1447" t="s">
        <v>40</v>
      </c>
      <c r="AI2" s="1438" t="s">
        <v>2965</v>
      </c>
      <c r="AJ2" s="1439"/>
      <c r="AK2" s="1440"/>
      <c r="AM2" s="218" t="s">
        <v>2966</v>
      </c>
      <c r="AO2" s="9" t="s">
        <v>2967</v>
      </c>
      <c r="AQ2" s="1432" t="s">
        <v>2959</v>
      </c>
      <c r="AR2" s="1425" t="s">
        <v>2960</v>
      </c>
      <c r="AS2" s="1425" t="s">
        <v>2961</v>
      </c>
      <c r="AT2" s="1425" t="s">
        <v>2968</v>
      </c>
      <c r="AU2" s="1425" t="s">
        <v>2969</v>
      </c>
      <c r="AV2" s="1425"/>
      <c r="AW2" s="1425"/>
      <c r="AX2" s="1425"/>
      <c r="AY2" s="1425"/>
      <c r="AZ2" s="1422"/>
      <c r="BB2" s="1428" t="s">
        <v>2964</v>
      </c>
      <c r="BC2" s="1422" t="s">
        <v>2970</v>
      </c>
      <c r="BE2" s="1419" t="s">
        <v>2971</v>
      </c>
    </row>
    <row r="3" spans="1:57" ht="12" thickBot="1">
      <c r="A3" s="1451"/>
      <c r="B3" s="1454"/>
      <c r="C3" s="1433" t="s">
        <v>2972</v>
      </c>
      <c r="D3" s="1426"/>
      <c r="E3" s="1426"/>
      <c r="F3" s="1459"/>
      <c r="G3" s="1433" t="s">
        <v>2973</v>
      </c>
      <c r="H3" s="1426"/>
      <c r="I3" s="1459"/>
      <c r="J3" s="1433"/>
      <c r="K3" s="1459"/>
      <c r="L3" s="1463" t="s">
        <v>2974</v>
      </c>
      <c r="M3" s="1464"/>
      <c r="N3" s="1464"/>
      <c r="O3" s="1464"/>
      <c r="P3" s="1464"/>
      <c r="Q3" s="1464"/>
      <c r="R3" s="1464"/>
      <c r="S3" s="1464"/>
      <c r="T3" s="1464"/>
      <c r="U3" s="1464"/>
      <c r="V3" s="1464"/>
      <c r="W3" s="1464"/>
      <c r="X3" s="1464"/>
      <c r="Y3" s="1464"/>
      <c r="Z3" s="1464"/>
      <c r="AA3" s="1464"/>
      <c r="AB3" s="1464"/>
      <c r="AC3" s="1464"/>
      <c r="AD3" s="1465"/>
      <c r="AE3" s="1420"/>
      <c r="AF3" s="215"/>
      <c r="AG3" s="1436"/>
      <c r="AH3" s="1448"/>
      <c r="AI3" s="1441"/>
      <c r="AJ3" s="1442"/>
      <c r="AK3" s="1443"/>
      <c r="AM3" s="219"/>
      <c r="AO3" s="7" t="s">
        <v>2975</v>
      </c>
      <c r="AQ3" s="1433"/>
      <c r="AR3" s="1426"/>
      <c r="AS3" s="1426"/>
      <c r="AT3" s="1426"/>
      <c r="AU3" s="1426"/>
      <c r="AV3" s="1426"/>
      <c r="AW3" s="1426"/>
      <c r="AX3" s="1426"/>
      <c r="AY3" s="1426"/>
      <c r="AZ3" s="1423"/>
      <c r="BB3" s="1429"/>
      <c r="BC3" s="1423"/>
      <c r="BE3" s="1420"/>
    </row>
    <row r="4" spans="1:57" ht="23.6" thickBot="1">
      <c r="A4" s="1452"/>
      <c r="B4" s="1455"/>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21"/>
      <c r="AF4" s="215"/>
      <c r="AG4" s="1437"/>
      <c r="AH4" s="1449"/>
      <c r="AI4" s="1444"/>
      <c r="AJ4" s="1445"/>
      <c r="AK4" s="1446"/>
      <c r="AO4" s="7" t="s">
        <v>2985</v>
      </c>
      <c r="AQ4" s="1434"/>
      <c r="AR4" s="1427"/>
      <c r="AS4" s="1427"/>
      <c r="AT4" s="1427"/>
      <c r="AU4" s="1427"/>
      <c r="AV4" s="1427"/>
      <c r="AW4" s="1427"/>
      <c r="AX4" s="1427"/>
      <c r="AY4" s="1427"/>
      <c r="AZ4" s="220" t="s">
        <v>3002</v>
      </c>
      <c r="BB4" s="1430"/>
      <c r="BC4" s="1424"/>
      <c r="BE4" s="1421"/>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3.15">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3.15">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3.15">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3.15">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3.15">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3.15">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3.15">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3.15">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3.15">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3.15">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3.15">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3.15">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3.15">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3.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12" t="s">
        <v>3033</v>
      </c>
      <c r="AH50" s="712"/>
    </row>
    <row r="51" spans="33:34">
      <c r="AG51" s="1431" t="s">
        <v>3034</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263dbbe5-076b-4606-a03b-9598f5f2f35a"/>
    <ds:schemaRef ds:uri="http://schemas.microsoft.com/office/2006/documentManagement/types"/>
    <ds:schemaRef ds:uri="http://purl.org/dc/elements/1.1/"/>
    <ds:schemaRef ds:uri="e60fd174-b192-4fdb-8980-a9c623028ce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238</vt:i4>
      </vt:variant>
    </vt:vector>
  </HeadingPairs>
  <TitlesOfParts>
    <vt:vector size="248" baseType="lpstr">
      <vt:lpstr>基本情報入力シート</vt:lpstr>
      <vt:lpstr>様式1（交付申請書）</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2025-06-08T23:58:48Z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