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950" firstSheet="1" activeTab="1"/>
  </bookViews>
  <sheets>
    <sheet name="高圧法 - 手数料" sheetId="1" state="hidden" r:id="rId1"/>
    <sheet name="チェックフロー(手書印刷用)" sheetId="2" r:id="rId2"/>
    <sheet name="チェックフロー(自動計算)" sheetId="3" r:id="rId3"/>
    <sheet name="液化石油ガス - 手数料" sheetId="4" state="hidden" r:id="rId4"/>
  </sheets>
  <definedNames>
    <definedName name="_xlfn.IFS" hidden="1">#NAME?</definedName>
    <definedName name="_xlfn.SINGLE" hidden="1">#NAME?</definedName>
    <definedName name="_xlnm.Print_Area" localSheetId="3">'液化石油ガス - 手数料'!$A$1:$C$27</definedName>
    <definedName name="_xlnm.Print_Area" localSheetId="0">'高圧法 - 手数料'!$A$1:$I$56</definedName>
  </definedNames>
  <calcPr fullCalcOnLoad="1"/>
</workbook>
</file>

<file path=xl/sharedStrings.xml><?xml version="1.0" encoding="utf-8"?>
<sst xmlns="http://schemas.openxmlformats.org/spreadsheetml/2006/main" count="290" uniqueCount="142">
  <si>
    <t>処理容積又は冷凍能力</t>
  </si>
  <si>
    <t>製　　　　造　　　　許　　　　可</t>
  </si>
  <si>
    <t xml:space="preserve">  1) 10,000,000㎥以上</t>
  </si>
  <si>
    <t xml:space="preserve">  2)  1,000,000㎥以上10,000,000㎥未満</t>
  </si>
  <si>
    <t xml:space="preserve">  3)    500,000㎥以上 1,000,000㎥未満</t>
  </si>
  <si>
    <t xml:space="preserve">  4)    100,000㎥以上　 500,000㎥未満</t>
  </si>
  <si>
    <t xml:space="preserve">  5)     25,000㎥以上   100,000㎥未満</t>
  </si>
  <si>
    <t xml:space="preserve">  6)      5,000㎥以上    25,000㎥未満</t>
  </si>
  <si>
    <t xml:space="preserve">  7)      1,000㎥以上     5,000㎥未満</t>
  </si>
  <si>
    <t xml:space="preserve">  8)        200㎥以上　　 1,000㎥未満</t>
  </si>
  <si>
    <t xml:space="preserve">  2)  5,000,000㎥以上10,000,000㎥未満</t>
  </si>
  <si>
    <t xml:space="preserve">  3)  1,000,000㎥以上 5,000,000㎥未満</t>
  </si>
  <si>
    <t xml:space="preserve">  4)    500,000㎥以上 1,000,000㎥未満</t>
  </si>
  <si>
    <t xml:space="preserve">  5)    100,000㎥以上   500,000㎥未満</t>
  </si>
  <si>
    <t xml:space="preserve">  6)     25,000㎥以上   100,000㎥未満</t>
  </si>
  <si>
    <t xml:space="preserve">  7)      5,000㎥以上    25,000㎥未満</t>
  </si>
  <si>
    <t xml:space="preserve">  8)      1,000㎥以上　　 5,000㎥未満</t>
  </si>
  <si>
    <t xml:space="preserve">  9)        200㎥以上     1,000㎥未満</t>
  </si>
  <si>
    <t xml:space="preserve">  1)    3,000トン以上</t>
  </si>
  <si>
    <t xml:space="preserve">  2)    1,000トン以上　 3,000トン未満</t>
  </si>
  <si>
    <t xml:space="preserve">  3)      300トン以上   1,000トン未満</t>
  </si>
  <si>
    <t xml:space="preserve">  4)      100トン以上     300トン未満</t>
  </si>
  <si>
    <t>新規許可</t>
  </si>
  <si>
    <t>変更許可</t>
  </si>
  <si>
    <t>完成検査</t>
  </si>
  <si>
    <t>―</t>
  </si>
  <si>
    <t>高圧ガス保安法関係手数料表</t>
  </si>
  <si>
    <t>　9)       (100㎥以上)      200㎥未満</t>
  </si>
  <si>
    <t>(31,000)</t>
  </si>
  <si>
    <t xml:space="preserve"> 10)その他(減又は0）</t>
  </si>
  <si>
    <t xml:space="preserve"> 10)       (100㎥以上)      200㎥未満</t>
  </si>
  <si>
    <t>(7,400)</t>
  </si>
  <si>
    <t xml:space="preserve"> 11)その他(減又は0)</t>
  </si>
  <si>
    <t xml:space="preserve">  5)      (20トン以上)    100トン未満</t>
  </si>
  <si>
    <t xml:space="preserve">  6)その他(減又は0)</t>
  </si>
  <si>
    <t>(36,000)</t>
  </si>
  <si>
    <t>貯蔵所許可</t>
  </si>
  <si>
    <t>イ 貯蔵容積増加</t>
  </si>
  <si>
    <t>交付</t>
  </si>
  <si>
    <t>再交付</t>
  </si>
  <si>
    <t>販売主任者</t>
  </si>
  <si>
    <t>種　別</t>
  </si>
  <si>
    <t>液化石油ガス法関係手数料表</t>
  </si>
  <si>
    <t>手数料を納付すべき者</t>
  </si>
  <si>
    <t>手数料（円）</t>
  </si>
  <si>
    <t>34,000+6,900*区分数</t>
  </si>
  <si>
    <t>14,000+6,900*区分数</t>
  </si>
  <si>
    <t>20,000+6,900*区分数</t>
  </si>
  <si>
    <t>21,000*件数</t>
  </si>
  <si>
    <t>17,000*件数</t>
  </si>
  <si>
    <t>31,000*件数</t>
  </si>
  <si>
    <t>24,000*件数</t>
  </si>
  <si>
    <t>28,000*件数</t>
  </si>
  <si>
    <t>36,000*件数</t>
  </si>
  <si>
    <t>27,000*件数</t>
  </si>
  <si>
    <t>液化石油ガス販売事業に係る登録を申請する者</t>
  </si>
  <si>
    <t>液化石油ガス販売事業者登録簿の謄本の交付を受けようとする者</t>
  </si>
  <si>
    <t>液化石油ガス販売事業者登録簿の謄本の閲覧を受けようとする者</t>
  </si>
  <si>
    <t>保安機関の認定を申請する者</t>
  </si>
  <si>
    <t>保安機関の認定の更新を申請する者</t>
  </si>
  <si>
    <t>保安機関の保安業務に係る一般消費者等の数の増加の認可を申請する者</t>
  </si>
  <si>
    <t>保安確保機器の設置及び管理の方法の認定を申請する者</t>
  </si>
  <si>
    <t>イ 一般消費者等の数が1,000戸未満</t>
  </si>
  <si>
    <t>ロ 一般消費者等の数が1,000戸以上10,000戸未満</t>
  </si>
  <si>
    <t>ハ 一般消費者等の数が10,000戸以上</t>
  </si>
  <si>
    <t>貯蔵施設又は特定供給設備の設置の許可を申請する者</t>
  </si>
  <si>
    <t>貯蔵施設又は特定供給設備の変更許可を申請する者</t>
  </si>
  <si>
    <t>貯蔵施設又は特定供給設備の許可に係る完成検査を受けようとする者</t>
  </si>
  <si>
    <t>貯蔵施設又は特定供給設備の変更許可に係る完成検査を受けようとする者</t>
  </si>
  <si>
    <t>充てん設備の許可を申請する者</t>
  </si>
  <si>
    <t>充てん設備の変更許可を申請する者</t>
  </si>
  <si>
    <t>充てん設備の許可に係る完成検査を受けようとする者</t>
  </si>
  <si>
    <t>充てん設備の変更許可に係る完成検査を受けようとする者</t>
  </si>
  <si>
    <t>充てん設備の保安検査を受けようとする者</t>
  </si>
  <si>
    <t>液化石油ガス設備士免状の交付を受けようとする者</t>
  </si>
  <si>
    <t>液化石油ガス設備士免状の再交付を受けようとする者</t>
  </si>
  <si>
    <t>液化石油ガス設備士免状の書換えを受けようとする者</t>
  </si>
  <si>
    <t>液化石油ガス設備士試験を受けようとする者（紙申請）</t>
  </si>
  <si>
    <t>液化石油ガス設備士試験を受けようとする者（電子申請）</t>
  </si>
  <si>
    <t>ロ その他(減又は0)</t>
  </si>
  <si>
    <t>イ 容積(液化ガス) 1,000㎥(10,000kg)以上</t>
  </si>
  <si>
    <t>ハ 容積(液化ガス)   300㎥ (3,000kg)未満</t>
  </si>
  <si>
    <t>1通につき630</t>
  </si>
  <si>
    <t>1回につき460</t>
  </si>
  <si>
    <t>液石法第37条の3第1項の完成検査を受け、同法第37条の技術上の基準を満たすたものは6,100</t>
  </si>
  <si>
    <t>許可</t>
  </si>
  <si>
    <t>紙</t>
  </si>
  <si>
    <t>電子</t>
  </si>
  <si>
    <t>保安検査</t>
  </si>
  <si>
    <r>
      <t>完成検査</t>
    </r>
    <r>
      <rPr>
        <vertAlign val="superscript"/>
        <sz val="11"/>
        <rFont val="ＭＳ 明朝"/>
        <family val="1"/>
      </rPr>
      <t>※2</t>
    </r>
  </si>
  <si>
    <t>移動式
製造設備
のみ
使用する
事業所</t>
  </si>
  <si>
    <t>定置式
製造設備
を使用する
事業所</t>
  </si>
  <si>
    <t>冷凍
事業所</t>
  </si>
  <si>
    <t>高　圧　ガ　ス　の　製　造</t>
  </si>
  <si>
    <t>高　圧　ガ　ス　の　貯　蔵</t>
  </si>
  <si>
    <t>容　器　検　査　所　の　登　録　又　は　更　新</t>
  </si>
  <si>
    <t>貯蔵所
変更許可</t>
  </si>
  <si>
    <t>ロ 容積(液化ガス)   300㎥ (3,000kg)以上1,000㎥(10,000kg)未満</t>
  </si>
  <si>
    <t>登録</t>
  </si>
  <si>
    <t>更新</t>
  </si>
  <si>
    <t>高　圧　ガ　ス　の　輸　入</t>
  </si>
  <si>
    <t>容器検査所の登録更新</t>
  </si>
  <si>
    <t>容器検査所の登録</t>
  </si>
  <si>
    <t>高圧ガス保安法-変更許可申請手数料チェックシート</t>
  </si>
  <si>
    <t>Q1</t>
  </si>
  <si>
    <t>Q2</t>
  </si>
  <si>
    <t>□</t>
  </si>
  <si>
    <t>一般則/液石則の事業所で、移動式製造設備のみを有する</t>
  </si>
  <si>
    <t>冷凍則の事業所</t>
  </si>
  <si>
    <t>一般則/液石則の事業所で、定置式製造施設を有する</t>
  </si>
  <si>
    <t>処理容積/冷凍能力の単純な増加（例：コンプレッサーの１台増設）</t>
  </si>
  <si>
    <t>事業所の種類は以下のどれに該当しますか</t>
  </si>
  <si>
    <t>変更工事の内容は以下のどれに該当しますか</t>
  </si>
  <si>
    <t>変更前</t>
  </si>
  <si>
    <t>変更後</t>
  </si>
  <si>
    <t>手数料決定値</t>
  </si>
  <si>
    <t>手数料</t>
  </si>
  <si>
    <t>処理容積/冷凍能力の単純な減少（例：ポンプの１台撤去）又は変更なし</t>
  </si>
  <si>
    <t>～</t>
  </si>
  <si>
    <t>該当する箇所を選択、記入してください</t>
  </si>
  <si>
    <r>
      <t>完成検査</t>
    </r>
    <r>
      <rPr>
        <vertAlign val="superscript"/>
        <sz val="11"/>
        <rFont val="ＭＳ 明朝"/>
        <family val="1"/>
      </rPr>
      <t>※</t>
    </r>
  </si>
  <si>
    <t>※</t>
  </si>
  <si>
    <t>高　圧　ガ　ス　の　免　状　交　付</t>
  </si>
  <si>
    <t>資格</t>
  </si>
  <si>
    <t>製造保安責任者</t>
  </si>
  <si>
    <t>種類</t>
  </si>
  <si>
    <t>乙種化学、乙種機械、丙種化学、二種冷凍、三種冷凍</t>
  </si>
  <si>
    <t>一種販売、二種販売</t>
  </si>
  <si>
    <t>　</t>
  </si>
  <si>
    <t>決定
値</t>
  </si>
  <si>
    <t>入力
チェック</t>
  </si>
  <si>
    <t>-</t>
  </si>
  <si>
    <t>撤去品）</t>
  </si>
  <si>
    <t>＝</t>
  </si>
  <si>
    <t>-（</t>
  </si>
  <si>
    <t>）＝</t>
  </si>
  <si>
    <t>m3、冷凍トン</t>
  </si>
  <si>
    <t>Q1不備</t>
  </si>
  <si>
    <t xml:space="preserve"> </t>
  </si>
  <si>
    <t>スクラップ＆ビルド工事（例：コンプレッサーの更新、移動式製造設備の更新）</t>
  </si>
  <si>
    <t>ｓ</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</si>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</sst>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_ "/>
    <numFmt numFmtId="180" formatCode="#,##0_);\(#,##0\)"/>
    <numFmt numFmtId="181" formatCode="#,##0;[Red]#,##0\&amp;&quot;m3&quot;"/>
    <numFmt numFmtId="182" formatCode="#,##0&quot;　ｍ3/日&quot;"/>
    <numFmt numFmtId="183" formatCode="[$]ggge&quot;年&quot;m&quot;月&quot;d&quot;日&quot;;@"/>
    <numFmt numFmtId="184" formatCode="[$-411]gge&quot;年&quot;m&quot;月&quot;d&quot;日&quot;;@"/>
    <numFmt numFmtId="185" formatCode="[$]gge&quot;年&quot;m&quot;月&quot;d&quot;日&quot;;@"/>
    <numFmt numFmtId="186" formatCode="#,##0.0;[Red]\-#,##0.0"/>
    <numFmt numFmtId="187" formatCode="[$]ggge&quot;年&quot;m&quot;月&quot;d&quot;日&quot;;@"/>
    <numFmt numFmtId="188" formatCode="[$]gge&quot;年&quot;m&quot;月&quot;d&quot;日&quot;;@"/>
  </numFmts>
  <fonts count="46">
    <font>
      <sz val="11"/>
      <name val="ＭＳ Ｐゴシック"/>
      <family val="3"/>
    </font>
    <font>
      <sz val="6"/>
      <name val="ＭＳ Ｐゴシック"/>
      <family val="3"/>
    </font>
    <font>
      <sz val="11"/>
      <name val="ＭＳ 明朝"/>
      <family val="1"/>
    </font>
    <font>
      <sz val="18"/>
      <name val="ＭＳ 明朝"/>
      <family val="1"/>
    </font>
    <font>
      <sz val="12"/>
      <name val="ＭＳ 明朝"/>
      <family val="1"/>
    </font>
    <font>
      <vertAlign val="superscript"/>
      <sz val="11"/>
      <name val="ＭＳ 明朝"/>
      <family val="1"/>
    </font>
    <font>
      <b/>
      <sz val="11"/>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2"/>
      <color indexed="55"/>
      <name val="ＭＳ Ｐ明朝"/>
      <family val="1"/>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medium"/>
      <top>
        <color indexed="63"/>
      </top>
      <bottom style="thin"/>
    </border>
    <border>
      <left style="medium"/>
      <right style="thin"/>
      <top>
        <color indexed="63"/>
      </top>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style="hair"/>
      <bottom style="medium"/>
    </border>
    <border>
      <left>
        <color indexed="63"/>
      </left>
      <right>
        <color indexed="63"/>
      </right>
      <top style="medium"/>
      <bottom>
        <color indexed="63"/>
      </bottom>
    </border>
    <border>
      <left style="thin"/>
      <right style="thin"/>
      <top>
        <color indexed="63"/>
      </top>
      <bottom style="mediu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style="thin"/>
      <top style="thin"/>
      <bottom style="thin"/>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thin"/>
      <top style="medium"/>
      <bottom>
        <color indexed="63"/>
      </bottom>
    </border>
    <border>
      <left style="medium"/>
      <right>
        <color indexed="63"/>
      </right>
      <top style="thin"/>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thin"/>
      <top style="medium"/>
      <bottom style="medium"/>
    </border>
    <border>
      <left style="medium"/>
      <right style="thin"/>
      <top>
        <color indexed="63"/>
      </top>
      <bottom>
        <color indexed="63"/>
      </bottom>
    </border>
    <border>
      <left style="medium"/>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97">
    <xf numFmtId="0" fontId="0" fillId="0" borderId="0" xfId="0"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176" fontId="2" fillId="0" borderId="10" xfId="0" applyNumberFormat="1" applyFont="1" applyBorder="1" applyAlignment="1">
      <alignment vertical="center" wrapText="1"/>
    </xf>
    <xf numFmtId="176" fontId="2" fillId="0" borderId="10" xfId="48" applyNumberFormat="1" applyFont="1" applyBorder="1" applyAlignment="1">
      <alignment vertical="center" wrapText="1"/>
    </xf>
    <xf numFmtId="176" fontId="2" fillId="0" borderId="12" xfId="48" applyNumberFormat="1" applyFont="1" applyBorder="1" applyAlignment="1">
      <alignment vertical="center" wrapText="1"/>
    </xf>
    <xf numFmtId="0" fontId="2" fillId="0" borderId="13" xfId="0" applyFont="1" applyBorder="1" applyAlignment="1">
      <alignment vertical="center" wrapText="1"/>
    </xf>
    <xf numFmtId="176" fontId="2" fillId="0" borderId="13" xfId="0" applyNumberFormat="1" applyFont="1" applyBorder="1" applyAlignment="1">
      <alignment vertical="center" wrapText="1"/>
    </xf>
    <xf numFmtId="176" fontId="2" fillId="0" borderId="13" xfId="48" applyNumberFormat="1" applyFont="1" applyBorder="1" applyAlignment="1">
      <alignment vertical="center" wrapText="1"/>
    </xf>
    <xf numFmtId="176" fontId="2" fillId="0" borderId="14" xfId="48" applyNumberFormat="1" applyFont="1" applyBorder="1" applyAlignment="1">
      <alignment vertical="center" wrapText="1"/>
    </xf>
    <xf numFmtId="49" fontId="2" fillId="0" borderId="13" xfId="0" applyNumberFormat="1" applyFont="1" applyBorder="1" applyAlignment="1">
      <alignment horizontal="right" vertical="center" wrapText="1"/>
    </xf>
    <xf numFmtId="0" fontId="2" fillId="0" borderId="11" xfId="0" applyFont="1" applyBorder="1" applyAlignment="1">
      <alignment vertical="center" wrapText="1"/>
    </xf>
    <xf numFmtId="176" fontId="2" fillId="0" borderId="11" xfId="0" applyNumberFormat="1" applyFont="1" applyBorder="1" applyAlignment="1">
      <alignment horizontal="center" vertical="center" wrapText="1"/>
    </xf>
    <xf numFmtId="176" fontId="2" fillId="0" borderId="11" xfId="0" applyNumberFormat="1" applyFont="1" applyBorder="1" applyAlignment="1">
      <alignment vertical="center" wrapText="1"/>
    </xf>
    <xf numFmtId="176" fontId="2" fillId="0" borderId="11" xfId="48" applyNumberFormat="1" applyFont="1" applyBorder="1" applyAlignment="1">
      <alignment horizontal="center" vertical="center" wrapText="1"/>
    </xf>
    <xf numFmtId="176" fontId="2" fillId="0" borderId="15" xfId="48" applyNumberFormat="1" applyFont="1" applyBorder="1" applyAlignment="1">
      <alignment horizontal="center" vertical="center" wrapText="1"/>
    </xf>
    <xf numFmtId="0" fontId="2" fillId="0" borderId="16" xfId="0" applyFont="1" applyBorder="1" applyAlignment="1">
      <alignment horizontal="center" vertical="center" wrapText="1"/>
    </xf>
    <xf numFmtId="176" fontId="2" fillId="0" borderId="16" xfId="0" applyNumberFormat="1" applyFont="1" applyBorder="1" applyAlignment="1">
      <alignment vertical="center" wrapText="1"/>
    </xf>
    <xf numFmtId="0" fontId="2" fillId="0" borderId="17" xfId="0" applyFont="1" applyBorder="1" applyAlignment="1">
      <alignment horizontal="center" vertical="center" wrapText="1"/>
    </xf>
    <xf numFmtId="0" fontId="2" fillId="0" borderId="0" xfId="0" applyFont="1" applyAlignment="1">
      <alignment horizontal="right" vertical="center" wrapText="1"/>
    </xf>
    <xf numFmtId="176" fontId="2" fillId="0" borderId="15" xfId="0" applyNumberFormat="1" applyFont="1" applyBorder="1" applyAlignment="1">
      <alignment vertical="center" wrapText="1"/>
    </xf>
    <xf numFmtId="0" fontId="2" fillId="0" borderId="18"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vertical="center" wrapText="1"/>
    </xf>
    <xf numFmtId="179" fontId="4" fillId="0" borderId="0" xfId="0" applyNumberFormat="1" applyFont="1" applyAlignment="1">
      <alignment horizontal="right" vertical="center" wrapText="1"/>
    </xf>
    <xf numFmtId="0" fontId="4" fillId="0" borderId="19" xfId="0" applyFont="1" applyBorder="1" applyAlignment="1">
      <alignment vertical="center" wrapText="1"/>
    </xf>
    <xf numFmtId="0" fontId="4" fillId="0" borderId="13" xfId="0" applyFont="1" applyBorder="1" applyAlignment="1">
      <alignment vertical="center" wrapText="1"/>
    </xf>
    <xf numFmtId="0" fontId="4" fillId="0" borderId="0" xfId="0" applyFont="1" applyAlignment="1">
      <alignment horizontal="right" vertical="center" wrapText="1"/>
    </xf>
    <xf numFmtId="179" fontId="4" fillId="0" borderId="20" xfId="0" applyNumberFormat="1" applyFont="1" applyBorder="1" applyAlignment="1">
      <alignment horizontal="right" vertical="center" wrapText="1"/>
    </xf>
    <xf numFmtId="176" fontId="4" fillId="0" borderId="14" xfId="0" applyNumberFormat="1" applyFont="1" applyBorder="1" applyAlignment="1">
      <alignment horizontal="right" vertical="center" wrapText="1"/>
    </xf>
    <xf numFmtId="176" fontId="4" fillId="0" borderId="21" xfId="0" applyNumberFormat="1" applyFont="1" applyBorder="1" applyAlignment="1">
      <alignment horizontal="right" vertical="center" wrapText="1"/>
    </xf>
    <xf numFmtId="179" fontId="4" fillId="0" borderId="22" xfId="0" applyNumberFormat="1" applyFont="1" applyBorder="1" applyAlignment="1">
      <alignment horizontal="right" vertical="center" wrapText="1"/>
    </xf>
    <xf numFmtId="0" fontId="4" fillId="0" borderId="23" xfId="0" applyFont="1" applyBorder="1" applyAlignment="1">
      <alignment vertical="center" wrapText="1"/>
    </xf>
    <xf numFmtId="176" fontId="4" fillId="0" borderId="24" xfId="0" applyNumberFormat="1" applyFont="1" applyBorder="1" applyAlignment="1">
      <alignment horizontal="right" vertical="center" wrapText="1"/>
    </xf>
    <xf numFmtId="0" fontId="4" fillId="0" borderId="25" xfId="0" applyFont="1" applyBorder="1" applyAlignment="1">
      <alignment vertical="center" wrapText="1"/>
    </xf>
    <xf numFmtId="176" fontId="4" fillId="0" borderId="26" xfId="0" applyNumberFormat="1" applyFont="1" applyBorder="1" applyAlignment="1">
      <alignment horizontal="right" vertical="center" wrapText="1"/>
    </xf>
    <xf numFmtId="0" fontId="4" fillId="0" borderId="27" xfId="0" applyFont="1" applyBorder="1" applyAlignment="1">
      <alignment vertical="center" wrapText="1"/>
    </xf>
    <xf numFmtId="176" fontId="4" fillId="0" borderId="28" xfId="0" applyNumberFormat="1" applyFont="1" applyBorder="1" applyAlignment="1">
      <alignment horizontal="right" vertical="center" wrapText="1"/>
    </xf>
    <xf numFmtId="0" fontId="4" fillId="0" borderId="29" xfId="0" applyFont="1" applyBorder="1" applyAlignment="1">
      <alignment vertical="center" wrapText="1"/>
    </xf>
    <xf numFmtId="176" fontId="4" fillId="0" borderId="30" xfId="0" applyNumberFormat="1" applyFont="1" applyBorder="1" applyAlignment="1">
      <alignment horizontal="right" vertical="center" wrapText="1"/>
    </xf>
    <xf numFmtId="0" fontId="2" fillId="0" borderId="0" xfId="0" applyFont="1" applyBorder="1" applyAlignment="1">
      <alignment horizontal="center" vertical="center" wrapText="1"/>
    </xf>
    <xf numFmtId="176" fontId="2" fillId="0" borderId="0" xfId="0" applyNumberFormat="1" applyFont="1" applyBorder="1" applyAlignment="1">
      <alignment vertical="center" wrapText="1"/>
    </xf>
    <xf numFmtId="0" fontId="2" fillId="0" borderId="0" xfId="0" applyFont="1" applyBorder="1" applyAlignment="1">
      <alignment horizontal="left" vertical="center"/>
    </xf>
    <xf numFmtId="176" fontId="2" fillId="0" borderId="14" xfId="0" applyNumberFormat="1" applyFont="1" applyBorder="1" applyAlignment="1">
      <alignment vertical="center" wrapText="1"/>
    </xf>
    <xf numFmtId="0" fontId="2" fillId="0" borderId="31" xfId="0" applyFont="1" applyBorder="1" applyAlignment="1">
      <alignment horizontal="center" vertical="center" wrapText="1"/>
    </xf>
    <xf numFmtId="0" fontId="2" fillId="0" borderId="31" xfId="0" applyFont="1" applyBorder="1" applyAlignment="1">
      <alignment horizontal="left" vertical="center"/>
    </xf>
    <xf numFmtId="0" fontId="2" fillId="0" borderId="31" xfId="0" applyFont="1" applyBorder="1" applyAlignment="1">
      <alignment vertical="center" wrapText="1"/>
    </xf>
    <xf numFmtId="176" fontId="2" fillId="0" borderId="31" xfId="0" applyNumberFormat="1" applyFont="1" applyBorder="1" applyAlignment="1">
      <alignment vertical="center" wrapText="1"/>
    </xf>
    <xf numFmtId="0" fontId="2" fillId="0" borderId="0" xfId="0" applyFont="1" applyBorder="1" applyAlignment="1">
      <alignment horizontal="center" vertical="center" shrinkToFit="1"/>
    </xf>
    <xf numFmtId="0" fontId="2" fillId="0" borderId="31" xfId="0" applyFont="1" applyBorder="1" applyAlignment="1">
      <alignment horizontal="center" vertical="center" shrinkToFit="1"/>
    </xf>
    <xf numFmtId="176" fontId="2" fillId="0" borderId="19" xfId="0" applyNumberFormat="1" applyFont="1" applyBorder="1" applyAlignment="1">
      <alignment vertical="center" wrapText="1"/>
    </xf>
    <xf numFmtId="176" fontId="2" fillId="0" borderId="21" xfId="0" applyNumberFormat="1" applyFont="1" applyBorder="1" applyAlignment="1">
      <alignment vertical="center" wrapText="1"/>
    </xf>
    <xf numFmtId="0" fontId="2" fillId="0" borderId="1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180" fontId="2" fillId="0" borderId="13" xfId="0" applyNumberFormat="1" applyFont="1" applyBorder="1" applyAlignment="1">
      <alignment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38" fontId="2" fillId="0" borderId="12" xfId="48" applyFont="1" applyBorder="1" applyAlignment="1">
      <alignment horizontal="right" vertical="center" wrapText="1"/>
    </xf>
    <xf numFmtId="38" fontId="2" fillId="0" borderId="15" xfId="48" applyFont="1" applyBorder="1" applyAlignment="1">
      <alignment horizontal="right" vertical="center" wrapText="1"/>
    </xf>
    <xf numFmtId="0" fontId="2" fillId="0" borderId="0" xfId="0" applyFont="1" applyAlignment="1">
      <alignment horizontal="left" vertical="center" wrapText="1"/>
    </xf>
    <xf numFmtId="176" fontId="2" fillId="0" borderId="18" xfId="0" applyNumberFormat="1" applyFont="1" applyBorder="1" applyAlignment="1">
      <alignment vertical="center" wrapText="1"/>
    </xf>
    <xf numFmtId="0" fontId="2" fillId="0" borderId="21" xfId="0" applyFont="1" applyBorder="1"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indent="1"/>
    </xf>
    <xf numFmtId="0" fontId="0" fillId="0" borderId="0" xfId="0" applyBorder="1" applyAlignment="1">
      <alignment vertical="center"/>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horizontal="center" vertical="center"/>
      <protection locked="0"/>
    </xf>
    <xf numFmtId="0" fontId="4" fillId="33" borderId="17" xfId="0" applyFont="1" applyFill="1" applyBorder="1" applyAlignment="1">
      <alignment horizontal="center" vertical="center" wrapText="1"/>
    </xf>
    <xf numFmtId="0" fontId="0" fillId="0" borderId="13" xfId="0" applyBorder="1" applyAlignment="1" applyProtection="1">
      <alignment horizontal="center" vertical="center"/>
      <protection hidden="1"/>
    </xf>
    <xf numFmtId="3" fontId="2" fillId="0" borderId="37" xfId="0" applyNumberFormat="1" applyFont="1" applyBorder="1" applyAlignment="1" applyProtection="1">
      <alignment vertical="center" wrapText="1"/>
      <protection hidden="1"/>
    </xf>
    <xf numFmtId="0" fontId="2" fillId="0" borderId="37" xfId="0" applyFont="1" applyBorder="1" applyAlignment="1" applyProtection="1">
      <alignment vertical="center" wrapText="1"/>
      <protection hidden="1"/>
    </xf>
    <xf numFmtId="0" fontId="0" fillId="0" borderId="12"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176" fontId="2" fillId="0" borderId="12" xfId="0" applyNumberFormat="1" applyFont="1" applyBorder="1" applyAlignment="1" applyProtection="1">
      <alignment vertical="center" wrapText="1"/>
      <protection hidden="1"/>
    </xf>
    <xf numFmtId="176" fontId="2" fillId="0" borderId="14" xfId="0" applyNumberFormat="1" applyFont="1" applyBorder="1" applyAlignment="1" applyProtection="1">
      <alignment vertical="center" wrapText="1"/>
      <protection hidden="1"/>
    </xf>
    <xf numFmtId="0" fontId="0" fillId="0" borderId="11" xfId="0" applyBorder="1" applyAlignment="1" applyProtection="1">
      <alignment horizontal="center" vertical="center"/>
      <protection hidden="1"/>
    </xf>
    <xf numFmtId="176" fontId="2" fillId="0" borderId="15" xfId="0" applyNumberFormat="1" applyFont="1" applyBorder="1" applyAlignment="1" applyProtection="1">
      <alignment vertical="center" wrapText="1"/>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42"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3" fontId="2" fillId="0" borderId="46" xfId="0" applyNumberFormat="1" applyFont="1" applyBorder="1" applyAlignment="1" applyProtection="1">
      <alignment vertical="center" wrapText="1"/>
      <protection hidden="1"/>
    </xf>
    <xf numFmtId="3" fontId="2" fillId="0" borderId="47" xfId="0" applyNumberFormat="1" applyFont="1" applyBorder="1" applyAlignment="1" applyProtection="1">
      <alignment vertical="center" wrapText="1"/>
      <protection hidden="1"/>
    </xf>
    <xf numFmtId="0" fontId="2" fillId="0" borderId="47" xfId="0" applyFont="1" applyBorder="1" applyAlignment="1" applyProtection="1">
      <alignment vertical="center" wrapText="1"/>
      <protection hidden="1"/>
    </xf>
    <xf numFmtId="38" fontId="2" fillId="0" borderId="48" xfId="48" applyFont="1" applyBorder="1" applyAlignment="1" applyProtection="1">
      <alignment vertical="center" wrapText="1"/>
      <protection hidden="1"/>
    </xf>
    <xf numFmtId="3" fontId="2" fillId="0" borderId="49" xfId="0" applyNumberFormat="1" applyFont="1" applyBorder="1" applyAlignment="1" applyProtection="1">
      <alignment vertical="center" wrapText="1"/>
      <protection hidden="1"/>
    </xf>
    <xf numFmtId="0" fontId="2" fillId="0" borderId="50" xfId="0" applyFont="1" applyBorder="1" applyAlignment="1" applyProtection="1">
      <alignment vertical="center" wrapText="1"/>
      <protection hidden="1"/>
    </xf>
    <xf numFmtId="0" fontId="2" fillId="0" borderId="51" xfId="0" applyFont="1" applyBorder="1" applyAlignment="1" applyProtection="1">
      <alignment vertical="center" wrapText="1"/>
      <protection hidden="1"/>
    </xf>
    <xf numFmtId="0" fontId="2" fillId="0" borderId="52" xfId="0" applyFont="1" applyBorder="1" applyAlignment="1" applyProtection="1">
      <alignment vertical="center" wrapText="1"/>
      <protection hidden="1"/>
    </xf>
    <xf numFmtId="3" fontId="2" fillId="0" borderId="47" xfId="0" applyNumberFormat="1" applyFont="1" applyBorder="1" applyAlignment="1" applyProtection="1">
      <alignment horizontal="center" vertical="center" wrapText="1"/>
      <protection hidden="1"/>
    </xf>
    <xf numFmtId="0" fontId="2" fillId="0" borderId="47" xfId="0" applyFont="1" applyBorder="1" applyAlignment="1" applyProtection="1">
      <alignment horizontal="center" vertical="center" wrapText="1"/>
      <protection hidden="1"/>
    </xf>
    <xf numFmtId="0" fontId="2" fillId="0" borderId="48" xfId="0" applyFont="1" applyBorder="1" applyAlignment="1" applyProtection="1">
      <alignment horizontal="center" vertical="center" wrapText="1"/>
      <protection hidden="1"/>
    </xf>
    <xf numFmtId="0" fontId="0" fillId="0" borderId="53" xfId="0" applyBorder="1" applyAlignment="1" applyProtection="1">
      <alignment horizontal="center" vertical="center"/>
      <protection hidden="1"/>
    </xf>
    <xf numFmtId="176" fontId="2" fillId="0" borderId="21" xfId="0" applyNumberFormat="1" applyFont="1" applyBorder="1" applyAlignment="1" applyProtection="1">
      <alignment vertical="center" wrapText="1"/>
      <protection hidden="1"/>
    </xf>
    <xf numFmtId="0" fontId="0" fillId="0" borderId="54" xfId="0" applyBorder="1" applyAlignment="1" applyProtection="1">
      <alignment horizontal="center" vertical="center"/>
      <protection hidden="1"/>
    </xf>
    <xf numFmtId="3" fontId="2" fillId="0" borderId="49" xfId="0" applyNumberFormat="1" applyFont="1" applyBorder="1" applyAlignment="1" applyProtection="1">
      <alignment horizontal="center" vertical="center" wrapText="1"/>
      <protection hidden="1"/>
    </xf>
    <xf numFmtId="0" fontId="0" fillId="0" borderId="53" xfId="0" applyBorder="1" applyAlignment="1" applyProtection="1">
      <alignment vertical="center"/>
      <protection hidden="1"/>
    </xf>
    <xf numFmtId="0" fontId="0" fillId="0" borderId="46" xfId="0" applyBorder="1" applyAlignment="1" applyProtection="1">
      <alignment horizontal="center" vertical="center"/>
      <protection hidden="1"/>
    </xf>
    <xf numFmtId="0" fontId="0" fillId="0" borderId="46" xfId="0" applyBorder="1" applyAlignment="1" applyProtection="1">
      <alignment vertical="center"/>
      <protection hidden="1"/>
    </xf>
    <xf numFmtId="0" fontId="0" fillId="0" borderId="12" xfId="0" applyBorder="1" applyAlignment="1" applyProtection="1">
      <alignment vertical="center"/>
      <protection hidden="1"/>
    </xf>
    <xf numFmtId="0" fontId="0" fillId="0" borderId="55" xfId="0" applyBorder="1" applyAlignment="1" applyProtection="1">
      <alignment vertical="center"/>
      <protection hidden="1"/>
    </xf>
    <xf numFmtId="0" fontId="0" fillId="0" borderId="18" xfId="0" applyBorder="1" applyAlignment="1" applyProtection="1">
      <alignment horizontal="center" vertical="center"/>
      <protection hidden="1"/>
    </xf>
    <xf numFmtId="0" fontId="0" fillId="0" borderId="18" xfId="0" applyBorder="1" applyAlignment="1" applyProtection="1">
      <alignment vertical="center"/>
      <protection hidden="1"/>
    </xf>
    <xf numFmtId="0" fontId="0" fillId="0" borderId="36" xfId="0" applyBorder="1" applyAlignment="1" applyProtection="1">
      <alignment vertical="center"/>
      <protection hidden="1"/>
    </xf>
    <xf numFmtId="0" fontId="2" fillId="0" borderId="46" xfId="0" applyFont="1" applyBorder="1" applyAlignment="1" applyProtection="1">
      <alignment horizontal="center" vertical="center" wrapText="1"/>
      <protection hidden="1"/>
    </xf>
    <xf numFmtId="0" fontId="0" fillId="0" borderId="51"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49" fontId="0" fillId="0" borderId="0" xfId="0" applyNumberFormat="1" applyAlignment="1">
      <alignment horizontal="center" vertical="center"/>
    </xf>
    <xf numFmtId="0" fontId="0" fillId="0" borderId="0" xfId="0" applyAlignment="1">
      <alignment horizontal="right" vertical="center"/>
    </xf>
    <xf numFmtId="0" fontId="7" fillId="0" borderId="0" xfId="0" applyFont="1" applyBorder="1" applyAlignment="1">
      <alignment horizontal="right" vertical="center"/>
    </xf>
    <xf numFmtId="38" fontId="0" fillId="0" borderId="56" xfId="48" applyFont="1" applyBorder="1" applyAlignment="1">
      <alignment horizontal="center" vertical="center"/>
    </xf>
    <xf numFmtId="38" fontId="0" fillId="0" borderId="13" xfId="48" applyFont="1" applyBorder="1" applyAlignment="1" applyProtection="1">
      <alignment vertical="center"/>
      <protection locked="0"/>
    </xf>
    <xf numFmtId="38" fontId="0" fillId="0" borderId="0" xfId="0" applyNumberFormat="1" applyAlignment="1" applyProtection="1">
      <alignment vertical="center"/>
      <protection hidden="1"/>
    </xf>
    <xf numFmtId="179" fontId="4" fillId="0" borderId="0" xfId="0" applyNumberFormat="1" applyFont="1" applyBorder="1" applyAlignment="1">
      <alignment horizontal="right" vertical="center" wrapText="1"/>
    </xf>
    <xf numFmtId="58" fontId="4" fillId="0" borderId="0" xfId="0" applyNumberFormat="1" applyFont="1" applyBorder="1" applyAlignment="1">
      <alignment horizontal="right" vertical="center" wrapText="1"/>
    </xf>
    <xf numFmtId="186" fontId="0" fillId="0" borderId="13" xfId="48" applyNumberFormat="1" applyFont="1" applyBorder="1" applyAlignment="1" applyProtection="1">
      <alignment horizontal="center" vertical="center"/>
      <protection locked="0"/>
    </xf>
    <xf numFmtId="38" fontId="0" fillId="0" borderId="13" xfId="48" applyFont="1" applyFill="1" applyBorder="1" applyAlignment="1" applyProtection="1">
      <alignment vertical="center"/>
      <protection locked="0"/>
    </xf>
    <xf numFmtId="0" fontId="0" fillId="0" borderId="0" xfId="0" applyFill="1" applyAlignment="1">
      <alignment horizontal="center" vertical="center"/>
    </xf>
    <xf numFmtId="38" fontId="45" fillId="0" borderId="13" xfId="48" applyFont="1" applyFill="1" applyBorder="1" applyAlignment="1" applyProtection="1">
      <alignment vertical="center"/>
      <protection locked="0"/>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2" xfId="0" applyFont="1" applyBorder="1" applyAlignment="1">
      <alignment horizontal="left" vertical="center" wrapText="1"/>
    </xf>
    <xf numFmtId="0" fontId="2" fillId="0" borderId="19" xfId="0" applyFont="1" applyBorder="1" applyAlignment="1">
      <alignment horizontal="left" vertical="center" wrapText="1"/>
    </xf>
    <xf numFmtId="0" fontId="6" fillId="33" borderId="57"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0" xfId="0" applyFont="1" applyBorder="1" applyAlignment="1">
      <alignment horizontal="left" vertical="center" wrapText="1"/>
    </xf>
    <xf numFmtId="0" fontId="2" fillId="0" borderId="13" xfId="0" applyFont="1" applyBorder="1" applyAlignment="1">
      <alignment horizontal="left" vertical="center" wrapText="1"/>
    </xf>
    <xf numFmtId="0" fontId="6" fillId="33" borderId="61"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63" xfId="0" applyFont="1" applyFill="1" applyBorder="1" applyAlignment="1">
      <alignment horizontal="center" vertical="center" wrapText="1"/>
    </xf>
    <xf numFmtId="176" fontId="2" fillId="0" borderId="64" xfId="0" applyNumberFormat="1" applyFont="1" applyBorder="1" applyAlignment="1">
      <alignment horizontal="center" vertical="center" wrapText="1"/>
    </xf>
    <xf numFmtId="176" fontId="2" fillId="0" borderId="21" xfId="0" applyNumberFormat="1" applyFont="1" applyBorder="1" applyAlignment="1">
      <alignment horizontal="center" vertical="center" wrapText="1"/>
    </xf>
    <xf numFmtId="3" fontId="2" fillId="0" borderId="65"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66" xfId="0" applyFont="1" applyBorder="1" applyAlignment="1">
      <alignment vertical="center" wrapText="1"/>
    </xf>
    <xf numFmtId="0" fontId="2" fillId="0" borderId="47" xfId="0" applyFont="1" applyBorder="1" applyAlignment="1">
      <alignment vertical="center" wrapText="1"/>
    </xf>
    <xf numFmtId="0" fontId="2" fillId="0" borderId="53" xfId="0" applyFont="1" applyBorder="1" applyAlignment="1">
      <alignment vertical="center" wrapText="1"/>
    </xf>
    <xf numFmtId="0" fontId="2" fillId="0" borderId="46" xfId="0" applyFont="1" applyBorder="1" applyAlignment="1">
      <alignment vertical="center" wrapText="1"/>
    </xf>
    <xf numFmtId="0" fontId="2"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8" xfId="0" applyFont="1" applyBorder="1" applyAlignment="1">
      <alignment horizontal="right" vertical="center" wrapText="1"/>
    </xf>
    <xf numFmtId="0" fontId="2" fillId="0" borderId="39" xfId="0" applyFont="1" applyBorder="1" applyAlignment="1">
      <alignment horizontal="center" vertical="center" textRotation="255" wrapText="1"/>
    </xf>
    <xf numFmtId="0" fontId="2" fillId="0" borderId="40" xfId="0" applyFont="1" applyBorder="1" applyAlignment="1">
      <alignment horizontal="center" vertical="center" textRotation="255" wrapText="1"/>
    </xf>
    <xf numFmtId="0" fontId="2" fillId="0" borderId="41" xfId="0" applyFont="1" applyBorder="1" applyAlignment="1">
      <alignment horizontal="center" vertical="center" textRotation="255" wrapText="1"/>
    </xf>
    <xf numFmtId="0" fontId="2" fillId="0" borderId="67" xfId="0" applyFont="1" applyBorder="1" applyAlignment="1">
      <alignment horizontal="center" vertical="center" wrapText="1"/>
    </xf>
    <xf numFmtId="0" fontId="2" fillId="0" borderId="44" xfId="0" applyFont="1" applyBorder="1" applyAlignment="1">
      <alignment horizontal="left" vertical="center" wrapText="1"/>
    </xf>
    <xf numFmtId="0" fontId="2" fillId="0" borderId="11" xfId="0" applyFont="1" applyBorder="1" applyAlignment="1">
      <alignment horizontal="left" vertical="center" wrapText="1"/>
    </xf>
    <xf numFmtId="0" fontId="2" fillId="0" borderId="38" xfId="0" applyFont="1" applyBorder="1" applyAlignment="1">
      <alignment horizontal="left" vertical="center" wrapText="1"/>
    </xf>
    <xf numFmtId="0" fontId="2" fillId="0" borderId="10" xfId="0" applyFont="1" applyBorder="1" applyAlignment="1">
      <alignment horizontal="left" vertical="center" wrapText="1"/>
    </xf>
    <xf numFmtId="0" fontId="2" fillId="0" borderId="6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0" fillId="0" borderId="38" xfId="0"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69" xfId="0" applyBorder="1" applyAlignment="1" applyProtection="1">
      <alignment horizontal="center" vertical="center"/>
      <protection hidden="1"/>
    </xf>
    <xf numFmtId="0" fontId="0" fillId="0" borderId="42" xfId="0" applyBorder="1" applyAlignment="1" applyProtection="1">
      <alignment horizontal="center" vertical="center" wrapText="1"/>
      <protection hidden="1"/>
    </xf>
    <xf numFmtId="0" fontId="0" fillId="0" borderId="70" xfId="0" applyBorder="1" applyAlignment="1" applyProtection="1">
      <alignment horizontal="center" vertical="center"/>
      <protection hidden="1"/>
    </xf>
    <xf numFmtId="0" fontId="0" fillId="0" borderId="31"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71"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4" fillId="33" borderId="72" xfId="0" applyFont="1" applyFill="1" applyBorder="1" applyAlignment="1">
      <alignment horizontal="center" vertical="center" wrapText="1"/>
    </xf>
    <xf numFmtId="0" fontId="4" fillId="33" borderId="16" xfId="0" applyFont="1" applyFill="1" applyBorder="1" applyAlignment="1">
      <alignment horizontal="center" vertical="center" wrapText="1"/>
    </xf>
    <xf numFmtId="179" fontId="4" fillId="0" borderId="68" xfId="0" applyNumberFormat="1" applyFont="1" applyBorder="1" applyAlignment="1">
      <alignment vertical="center" wrapText="1"/>
    </xf>
    <xf numFmtId="179" fontId="4" fillId="0" borderId="73" xfId="0" applyNumberFormat="1" applyFont="1" applyBorder="1" applyAlignment="1">
      <alignment vertical="center" wrapText="1"/>
    </xf>
    <xf numFmtId="179" fontId="4" fillId="0" borderId="22" xfId="0" applyNumberFormat="1" applyFont="1" applyBorder="1" applyAlignment="1">
      <alignment vertical="center" wrapText="1"/>
    </xf>
    <xf numFmtId="179" fontId="4" fillId="0" borderId="74" xfId="0" applyNumberFormat="1"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ont>
        <name val="ＭＳ Ｐゴシック"/>
        <family val="3"/>
        <color theme="0" tint="-0.149959996342659"/>
      </font>
      <fill>
        <patternFill>
          <bgColor theme="0" tint="-0.149959996342659"/>
        </patternFill>
      </fill>
    </dxf>
    <dxf>
      <font>
        <name val="ＭＳ Ｐゴシック"/>
        <family val="3"/>
        <color theme="0" tint="-0.149959996342659"/>
      </font>
      <fill>
        <patternFill>
          <bgColor theme="0" tint="-0.149959996342659"/>
        </patternFill>
      </fill>
    </dxf>
    <dxf>
      <fill>
        <patternFill patternType="none">
          <bgColor indexed="65"/>
        </patternFill>
      </fill>
    </dxf>
    <dxf>
      <fill>
        <patternFill>
          <bgColor theme="8" tint="0.7999799847602844"/>
        </patternFill>
      </fill>
    </dxf>
    <dxf>
      <font>
        <name val="ＭＳ Ｐゴシック"/>
        <family val="3"/>
        <color theme="0" tint="-0.149959996342659"/>
      </font>
      <fill>
        <patternFill>
          <bgColor theme="0" tint="-0.149959996342659"/>
        </patternFill>
      </fill>
    </dxf>
    <dxf>
      <font>
        <name val="ＭＳ Ｐゴシック"/>
        <family val="3"/>
        <color theme="0" tint="-0.149959996342659"/>
      </font>
      <fill>
        <patternFill>
          <bgColor theme="0" tint="-0.149959996342659"/>
        </patternFill>
      </fill>
    </dxf>
    <dxf>
      <font>
        <name val="ＭＳ Ｐゴシック"/>
        <family val="3"/>
        <color theme="0" tint="-0.149959996342659"/>
      </font>
      <fill>
        <patternFill>
          <bgColor theme="0" tint="-0.149959996342659"/>
        </patternFill>
      </fill>
    </dxf>
    <dxf>
      <font>
        <color theme="0" tint="-0.149959996342659"/>
      </font>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2</xdr:col>
      <xdr:colOff>0</xdr:colOff>
      <xdr:row>37</xdr:row>
      <xdr:rowOff>0</xdr:rowOff>
    </xdr:to>
    <xdr:sp>
      <xdr:nvSpPr>
        <xdr:cNvPr id="1" name="Freeform 13"/>
        <xdr:cNvSpPr>
          <a:spLocks/>
        </xdr:cNvSpPr>
      </xdr:nvSpPr>
      <xdr:spPr>
        <a:xfrm>
          <a:off x="219075" y="9610725"/>
          <a:ext cx="914400" cy="0"/>
        </a:xfrm>
        <a:custGeom>
          <a:pathLst>
            <a:path h="23" w="72">
              <a:moveTo>
                <a:pt x="0" y="17"/>
              </a:moveTo>
              <a:lnTo>
                <a:pt x="6" y="23"/>
              </a:lnTo>
              <a:lnTo>
                <a:pt x="72" y="23"/>
              </a:lnTo>
              <a:lnTo>
                <a:pt x="7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0</xdr:rowOff>
    </xdr:from>
    <xdr:to>
      <xdr:col>3</xdr:col>
      <xdr:colOff>0</xdr:colOff>
      <xdr:row>37</xdr:row>
      <xdr:rowOff>0</xdr:rowOff>
    </xdr:to>
    <xdr:sp>
      <xdr:nvSpPr>
        <xdr:cNvPr id="2" name="Text Box 17"/>
        <xdr:cNvSpPr txBox="1">
          <a:spLocks noChangeArrowheads="1"/>
        </xdr:cNvSpPr>
      </xdr:nvSpPr>
      <xdr:spPr>
        <a:xfrm>
          <a:off x="4305300" y="9610725"/>
          <a:ext cx="0" cy="0"/>
        </a:xfrm>
        <a:prstGeom prst="rect">
          <a:avLst/>
        </a:prstGeom>
        <a:solidFill>
          <a:srgbClr val="C0C0C0"/>
        </a:solidFill>
        <a:ln w="9525" cmpd="sng">
          <a:noFill/>
        </a:ln>
      </xdr:spPr>
      <xdr:txBody>
        <a:bodyPr vertOverflow="clip" wrap="square" lIns="27432" tIns="18288" rIns="27432" bIns="18288" anchor="ctr"/>
        <a:p>
          <a:pPr algn="ctr">
            <a:defRPr/>
          </a:pPr>
          <a:r>
            <a:rPr lang="en-US" cap="none" sz="1200" b="0" i="0" u="none" baseline="0">
              <a:solidFill>
                <a:srgbClr val="969696"/>
              </a:solidFill>
            </a:rPr>
            <a:t>再送信</a:t>
          </a:r>
        </a:p>
      </xdr:txBody>
    </xdr:sp>
    <xdr:clientData/>
  </xdr:twoCellAnchor>
  <xdr:twoCellAnchor>
    <xdr:from>
      <xdr:col>3</xdr:col>
      <xdr:colOff>0</xdr:colOff>
      <xdr:row>37</xdr:row>
      <xdr:rowOff>0</xdr:rowOff>
    </xdr:from>
    <xdr:to>
      <xdr:col>3</xdr:col>
      <xdr:colOff>0</xdr:colOff>
      <xdr:row>37</xdr:row>
      <xdr:rowOff>0</xdr:rowOff>
    </xdr:to>
    <xdr:sp>
      <xdr:nvSpPr>
        <xdr:cNvPr id="3" name="Text Box 18"/>
        <xdr:cNvSpPr txBox="1">
          <a:spLocks noChangeArrowheads="1"/>
        </xdr:cNvSpPr>
      </xdr:nvSpPr>
      <xdr:spPr>
        <a:xfrm>
          <a:off x="4305300" y="9610725"/>
          <a:ext cx="0" cy="0"/>
        </a:xfrm>
        <a:prstGeom prst="rect">
          <a:avLst/>
        </a:prstGeom>
        <a:solidFill>
          <a:srgbClr val="C0C0C0"/>
        </a:solidFill>
        <a:ln w="9525" cmpd="sng">
          <a:noFill/>
        </a:ln>
      </xdr:spPr>
      <xdr:txBody>
        <a:bodyPr vertOverflow="clip" wrap="square" lIns="27432" tIns="18288" rIns="27432" bIns="18288" anchor="ctr"/>
        <a:p>
          <a:pPr algn="ctr">
            <a:defRPr/>
          </a:pPr>
          <a:r>
            <a:rPr lang="en-US" cap="none" sz="1200" b="0" i="0" u="none" baseline="0">
              <a:solidFill>
                <a:srgbClr val="000000"/>
              </a:solidFill>
            </a:rPr>
            <a:t>送信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26</xdr:row>
      <xdr:rowOff>0</xdr:rowOff>
    </xdr:from>
    <xdr:to>
      <xdr:col>3</xdr:col>
      <xdr:colOff>0</xdr:colOff>
      <xdr:row>26</xdr:row>
      <xdr:rowOff>0</xdr:rowOff>
    </xdr:to>
    <xdr:sp>
      <xdr:nvSpPr>
        <xdr:cNvPr id="1" name="Text Box 3"/>
        <xdr:cNvSpPr txBox="1">
          <a:spLocks noChangeArrowheads="1"/>
        </xdr:cNvSpPr>
      </xdr:nvSpPr>
      <xdr:spPr>
        <a:xfrm>
          <a:off x="5810250" y="10096500"/>
          <a:ext cx="1952625" cy="0"/>
        </a:xfrm>
        <a:prstGeom prst="rect">
          <a:avLst/>
        </a:prstGeom>
        <a:solidFill>
          <a:srgbClr val="C0C0C0"/>
        </a:solidFill>
        <a:ln w="9525" cmpd="sng">
          <a:noFill/>
        </a:ln>
      </xdr:spPr>
      <xdr:txBody>
        <a:bodyPr vertOverflow="clip" wrap="square" lIns="27432" tIns="18288" rIns="27432" bIns="18288" anchor="ctr"/>
        <a:p>
          <a:pPr algn="ctr">
            <a:defRPr/>
          </a:pPr>
          <a:r>
            <a:rPr lang="en-US" cap="none" sz="1200" b="0" i="0" u="none" baseline="0">
              <a:solidFill>
                <a:srgbClr val="969696"/>
              </a:solidFill>
            </a:rPr>
            <a:t>取下げ</a:t>
          </a:r>
        </a:p>
      </xdr:txBody>
    </xdr:sp>
    <xdr:clientData/>
  </xdr:twoCellAnchor>
  <xdr:twoCellAnchor>
    <xdr:from>
      <xdr:col>2</xdr:col>
      <xdr:colOff>0</xdr:colOff>
      <xdr:row>26</xdr:row>
      <xdr:rowOff>0</xdr:rowOff>
    </xdr:from>
    <xdr:to>
      <xdr:col>2</xdr:col>
      <xdr:colOff>0</xdr:colOff>
      <xdr:row>26</xdr:row>
      <xdr:rowOff>0</xdr:rowOff>
    </xdr:to>
    <xdr:sp>
      <xdr:nvSpPr>
        <xdr:cNvPr id="2" name="Text Box 4"/>
        <xdr:cNvSpPr txBox="1">
          <a:spLocks noChangeArrowheads="1"/>
        </xdr:cNvSpPr>
      </xdr:nvSpPr>
      <xdr:spPr>
        <a:xfrm>
          <a:off x="5810250" y="10096500"/>
          <a:ext cx="0" cy="0"/>
        </a:xfrm>
        <a:prstGeom prst="rect">
          <a:avLst/>
        </a:prstGeom>
        <a:solidFill>
          <a:srgbClr val="C0C0C0"/>
        </a:solidFill>
        <a:ln w="9525" cmpd="sng">
          <a:noFill/>
        </a:ln>
      </xdr:spPr>
      <xdr:txBody>
        <a:bodyPr vertOverflow="clip" wrap="square" lIns="27432" tIns="18288" rIns="27432" bIns="18288" anchor="ctr"/>
        <a:p>
          <a:pPr algn="ctr">
            <a:defRPr/>
          </a:pPr>
          <a:r>
            <a:rPr lang="en-US" cap="none" sz="1200" b="0" i="0" u="none" baseline="0">
              <a:solidFill>
                <a:srgbClr val="969696"/>
              </a:solidFill>
            </a:rPr>
            <a:t>再送信</a:t>
          </a:r>
        </a:p>
      </xdr:txBody>
    </xdr:sp>
    <xdr:clientData/>
  </xdr:twoCellAnchor>
  <xdr:twoCellAnchor>
    <xdr:from>
      <xdr:col>2</xdr:col>
      <xdr:colOff>0</xdr:colOff>
      <xdr:row>26</xdr:row>
      <xdr:rowOff>0</xdr:rowOff>
    </xdr:from>
    <xdr:to>
      <xdr:col>2</xdr:col>
      <xdr:colOff>0</xdr:colOff>
      <xdr:row>26</xdr:row>
      <xdr:rowOff>0</xdr:rowOff>
    </xdr:to>
    <xdr:sp>
      <xdr:nvSpPr>
        <xdr:cNvPr id="3" name="Text Box 5"/>
        <xdr:cNvSpPr txBox="1">
          <a:spLocks noChangeArrowheads="1"/>
        </xdr:cNvSpPr>
      </xdr:nvSpPr>
      <xdr:spPr>
        <a:xfrm>
          <a:off x="5810250" y="10096500"/>
          <a:ext cx="0" cy="0"/>
        </a:xfrm>
        <a:prstGeom prst="rect">
          <a:avLst/>
        </a:prstGeom>
        <a:solidFill>
          <a:srgbClr val="C0C0C0"/>
        </a:solidFill>
        <a:ln w="9525" cmpd="sng">
          <a:noFill/>
        </a:ln>
      </xdr:spPr>
      <xdr:txBody>
        <a:bodyPr vertOverflow="clip" wrap="square" lIns="27432" tIns="18288" rIns="27432" bIns="18288" anchor="ctr"/>
        <a:p>
          <a:pPr algn="ctr">
            <a:defRPr/>
          </a:pPr>
          <a:r>
            <a:rPr lang="en-US" cap="none" sz="1200" b="0" i="0" u="none" baseline="0">
              <a:solidFill>
                <a:srgbClr val="000000"/>
              </a:solidFill>
            </a:rPr>
            <a:t>送信</a:t>
          </a:r>
        </a:p>
      </xdr:txBody>
    </xdr:sp>
    <xdr:clientData/>
  </xdr:twoCellAnchor>
  <xdr:twoCellAnchor>
    <xdr:from>
      <xdr:col>0</xdr:col>
      <xdr:colOff>57150</xdr:colOff>
      <xdr:row>26</xdr:row>
      <xdr:rowOff>0</xdr:rowOff>
    </xdr:from>
    <xdr:to>
      <xdr:col>2</xdr:col>
      <xdr:colOff>0</xdr:colOff>
      <xdr:row>26</xdr:row>
      <xdr:rowOff>0</xdr:rowOff>
    </xdr:to>
    <xdr:sp>
      <xdr:nvSpPr>
        <xdr:cNvPr id="4" name="Text Box 6"/>
        <xdr:cNvSpPr txBox="1">
          <a:spLocks noChangeArrowheads="1"/>
        </xdr:cNvSpPr>
      </xdr:nvSpPr>
      <xdr:spPr>
        <a:xfrm>
          <a:off x="57150" y="10096500"/>
          <a:ext cx="5753100" cy="0"/>
        </a:xfrm>
        <a:prstGeom prst="rect">
          <a:avLst/>
        </a:prstGeom>
        <a:solidFill>
          <a:srgbClr val="C0C0C0"/>
        </a:solidFill>
        <a:ln w="9525" cmpd="sng">
          <a:noFill/>
        </a:ln>
      </xdr:spPr>
      <xdr:txBody>
        <a:bodyPr vertOverflow="clip" wrap="square" lIns="27432" tIns="18288" rIns="27432" bIns="18288" anchor="ctr"/>
        <a:p>
          <a:pPr algn="ctr">
            <a:defRPr/>
          </a:pPr>
          <a:r>
            <a:rPr lang="en-US" cap="none" sz="1200" b="0" i="0" u="none" baseline="0">
              <a:solidFill>
                <a:srgbClr val="000000"/>
              </a:solidFill>
            </a:rPr>
            <a:t>ファイルへ保存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6"/>
  <sheetViews>
    <sheetView view="pageBreakPreview" zoomScaleSheetLayoutView="100" workbookViewId="0" topLeftCell="A37">
      <selection activeCell="M2" sqref="M2"/>
    </sheetView>
  </sheetViews>
  <sheetFormatPr defaultColWidth="9.00390625" defaultRowHeight="18" customHeight="1"/>
  <cols>
    <col min="1" max="1" width="2.875" style="3" bestFit="1" customWidth="1"/>
    <col min="2" max="2" width="12.00390625" style="3" customWidth="1"/>
    <col min="3" max="3" width="41.625" style="22" bestFit="1" customWidth="1"/>
    <col min="4" max="4" width="11.25390625" style="3" customWidth="1"/>
    <col min="5" max="5" width="13.125" style="3" customWidth="1"/>
    <col min="6" max="6" width="11.25390625" style="3" customWidth="1"/>
    <col min="7" max="7" width="13.125" style="3" customWidth="1"/>
    <col min="8" max="9" width="11.25390625" style="3" customWidth="1"/>
    <col min="10" max="14" width="4.50390625" style="3" customWidth="1"/>
    <col min="15" max="16384" width="9.00390625" style="3" customWidth="1"/>
  </cols>
  <sheetData>
    <row r="1" spans="1:9" ht="36" customHeight="1">
      <c r="A1" s="165" t="s">
        <v>26</v>
      </c>
      <c r="B1" s="165"/>
      <c r="C1" s="165"/>
      <c r="D1" s="165"/>
      <c r="E1" s="165"/>
      <c r="F1" s="165"/>
      <c r="G1" s="165"/>
      <c r="H1" s="165"/>
      <c r="I1" s="165"/>
    </row>
    <row r="2" spans="1:9" ht="18" customHeight="1" thickBot="1">
      <c r="A2" s="24"/>
      <c r="B2" s="24"/>
      <c r="C2" s="24"/>
      <c r="D2" s="24"/>
      <c r="E2" s="24"/>
      <c r="F2" s="166"/>
      <c r="G2" s="166"/>
      <c r="H2" s="166"/>
      <c r="I2" s="166"/>
    </row>
    <row r="3" spans="1:9" ht="26.25" customHeight="1" thickBot="1">
      <c r="A3" s="139" t="s">
        <v>93</v>
      </c>
      <c r="B3" s="140"/>
      <c r="C3" s="140"/>
      <c r="D3" s="140"/>
      <c r="E3" s="140"/>
      <c r="F3" s="140"/>
      <c r="G3" s="140"/>
      <c r="H3" s="140"/>
      <c r="I3" s="141"/>
    </row>
    <row r="4" spans="1:9" ht="23.25" customHeight="1">
      <c r="A4" s="145" t="s">
        <v>41</v>
      </c>
      <c r="B4" s="146"/>
      <c r="C4" s="175" t="s">
        <v>0</v>
      </c>
      <c r="D4" s="149" t="s">
        <v>22</v>
      </c>
      <c r="E4" s="150"/>
      <c r="F4" s="149" t="s">
        <v>23</v>
      </c>
      <c r="G4" s="150"/>
      <c r="H4" s="149" t="s">
        <v>88</v>
      </c>
      <c r="I4" s="170"/>
    </row>
    <row r="5" spans="1:9" ht="23.25" customHeight="1" thickBot="1">
      <c r="A5" s="147"/>
      <c r="B5" s="148"/>
      <c r="C5" s="176"/>
      <c r="D5" s="56" t="s">
        <v>85</v>
      </c>
      <c r="E5" s="56" t="s">
        <v>89</v>
      </c>
      <c r="F5" s="56" t="s">
        <v>85</v>
      </c>
      <c r="G5" s="56" t="s">
        <v>120</v>
      </c>
      <c r="H5" s="57" t="s">
        <v>86</v>
      </c>
      <c r="I5" s="58" t="s">
        <v>87</v>
      </c>
    </row>
    <row r="6" spans="1:9" ht="19.5" customHeight="1">
      <c r="A6" s="167" t="s">
        <v>1</v>
      </c>
      <c r="B6" s="142" t="s">
        <v>91</v>
      </c>
      <c r="C6" s="5" t="s">
        <v>2</v>
      </c>
      <c r="D6" s="6">
        <v>560000</v>
      </c>
      <c r="E6" s="6">
        <f aca="true" t="shared" si="0" ref="E6:E14">D6/4*3</f>
        <v>420000</v>
      </c>
      <c r="F6" s="6">
        <v>370000</v>
      </c>
      <c r="G6" s="6">
        <f aca="true" t="shared" si="1" ref="G6:G22">F6/4*3</f>
        <v>277500</v>
      </c>
      <c r="H6" s="7">
        <v>610000</v>
      </c>
      <c r="I6" s="8">
        <v>600000</v>
      </c>
    </row>
    <row r="7" spans="1:9" ht="19.5" customHeight="1">
      <c r="A7" s="168"/>
      <c r="B7" s="143"/>
      <c r="C7" s="9" t="s">
        <v>3</v>
      </c>
      <c r="D7" s="10">
        <v>340000</v>
      </c>
      <c r="E7" s="10">
        <f t="shared" si="0"/>
        <v>255000</v>
      </c>
      <c r="F7" s="10">
        <v>220000</v>
      </c>
      <c r="G7" s="10">
        <f t="shared" si="1"/>
        <v>165000</v>
      </c>
      <c r="H7" s="11">
        <v>370000</v>
      </c>
      <c r="I7" s="12">
        <v>360000</v>
      </c>
    </row>
    <row r="8" spans="1:9" ht="19.5" customHeight="1">
      <c r="A8" s="168"/>
      <c r="B8" s="143"/>
      <c r="C8" s="9" t="s">
        <v>4</v>
      </c>
      <c r="D8" s="10">
        <v>220000</v>
      </c>
      <c r="E8" s="10">
        <f t="shared" si="0"/>
        <v>165000</v>
      </c>
      <c r="F8" s="10">
        <v>150000</v>
      </c>
      <c r="G8" s="10">
        <f t="shared" si="1"/>
        <v>112500</v>
      </c>
      <c r="H8" s="11">
        <v>250000</v>
      </c>
      <c r="I8" s="12">
        <v>240000</v>
      </c>
    </row>
    <row r="9" spans="1:9" ht="19.5" customHeight="1">
      <c r="A9" s="168"/>
      <c r="B9" s="143"/>
      <c r="C9" s="9" t="s">
        <v>5</v>
      </c>
      <c r="D9" s="10">
        <v>140000</v>
      </c>
      <c r="E9" s="10">
        <f t="shared" si="0"/>
        <v>105000</v>
      </c>
      <c r="F9" s="10">
        <v>93000</v>
      </c>
      <c r="G9" s="10">
        <f t="shared" si="1"/>
        <v>69750</v>
      </c>
      <c r="H9" s="11">
        <v>150000</v>
      </c>
      <c r="I9" s="12">
        <v>140000</v>
      </c>
    </row>
    <row r="10" spans="1:9" ht="19.5" customHeight="1">
      <c r="A10" s="168"/>
      <c r="B10" s="143"/>
      <c r="C10" s="9" t="s">
        <v>6</v>
      </c>
      <c r="D10" s="10">
        <v>110000</v>
      </c>
      <c r="E10" s="10">
        <f t="shared" si="0"/>
        <v>82500</v>
      </c>
      <c r="F10" s="10">
        <v>69000</v>
      </c>
      <c r="G10" s="10">
        <f t="shared" si="1"/>
        <v>51750</v>
      </c>
      <c r="H10" s="11">
        <v>120000</v>
      </c>
      <c r="I10" s="12">
        <v>110000</v>
      </c>
    </row>
    <row r="11" spans="1:9" ht="19.5" customHeight="1">
      <c r="A11" s="168"/>
      <c r="B11" s="143"/>
      <c r="C11" s="9" t="s">
        <v>7</v>
      </c>
      <c r="D11" s="10">
        <v>86000</v>
      </c>
      <c r="E11" s="10">
        <f t="shared" si="0"/>
        <v>64500</v>
      </c>
      <c r="F11" s="10">
        <v>61000</v>
      </c>
      <c r="G11" s="10">
        <f t="shared" si="1"/>
        <v>45750</v>
      </c>
      <c r="H11" s="11">
        <v>95000</v>
      </c>
      <c r="I11" s="12">
        <v>91000</v>
      </c>
    </row>
    <row r="12" spans="1:9" ht="19.5" customHeight="1">
      <c r="A12" s="168"/>
      <c r="B12" s="143"/>
      <c r="C12" s="9" t="s">
        <v>8</v>
      </c>
      <c r="D12" s="10">
        <v>68000</v>
      </c>
      <c r="E12" s="10">
        <f t="shared" si="0"/>
        <v>51000</v>
      </c>
      <c r="F12" s="10">
        <v>57000</v>
      </c>
      <c r="G12" s="10">
        <f t="shared" si="1"/>
        <v>42750</v>
      </c>
      <c r="H12" s="11">
        <v>75000</v>
      </c>
      <c r="I12" s="12">
        <v>72000</v>
      </c>
    </row>
    <row r="13" spans="1:9" ht="19.5" customHeight="1">
      <c r="A13" s="168"/>
      <c r="B13" s="143"/>
      <c r="C13" s="9" t="s">
        <v>9</v>
      </c>
      <c r="D13" s="10">
        <v>54000</v>
      </c>
      <c r="E13" s="10">
        <f t="shared" si="0"/>
        <v>40500</v>
      </c>
      <c r="F13" s="10">
        <v>39000</v>
      </c>
      <c r="G13" s="10">
        <f t="shared" si="1"/>
        <v>29250</v>
      </c>
      <c r="H13" s="11">
        <v>60000</v>
      </c>
      <c r="I13" s="12">
        <v>57000</v>
      </c>
    </row>
    <row r="14" spans="1:9" ht="19.5" customHeight="1">
      <c r="A14" s="168"/>
      <c r="B14" s="143"/>
      <c r="C14" s="9" t="s">
        <v>27</v>
      </c>
      <c r="D14" s="13" t="s">
        <v>28</v>
      </c>
      <c r="E14" s="59">
        <f t="shared" si="0"/>
        <v>-23250</v>
      </c>
      <c r="F14" s="10">
        <v>26000</v>
      </c>
      <c r="G14" s="10">
        <f t="shared" si="1"/>
        <v>19500</v>
      </c>
      <c r="H14" s="11">
        <v>33000</v>
      </c>
      <c r="I14" s="12">
        <v>30000</v>
      </c>
    </row>
    <row r="15" spans="1:9" ht="19.5" customHeight="1" thickBot="1">
      <c r="A15" s="168"/>
      <c r="B15" s="144"/>
      <c r="C15" s="14" t="s">
        <v>29</v>
      </c>
      <c r="D15" s="15" t="s">
        <v>25</v>
      </c>
      <c r="E15" s="15" t="s">
        <v>25</v>
      </c>
      <c r="F15" s="16">
        <v>16000</v>
      </c>
      <c r="G15" s="10">
        <f t="shared" si="1"/>
        <v>12000</v>
      </c>
      <c r="H15" s="17" t="s">
        <v>25</v>
      </c>
      <c r="I15" s="18" t="s">
        <v>25</v>
      </c>
    </row>
    <row r="16" spans="1:9" ht="19.5" customHeight="1">
      <c r="A16" s="168"/>
      <c r="B16" s="142" t="s">
        <v>90</v>
      </c>
      <c r="C16" s="5" t="s">
        <v>2</v>
      </c>
      <c r="D16" s="6">
        <v>91000</v>
      </c>
      <c r="E16" s="6">
        <f aca="true" t="shared" si="2" ref="E16:E25">D16/4*3</f>
        <v>68250</v>
      </c>
      <c r="F16" s="6">
        <v>65000</v>
      </c>
      <c r="G16" s="6">
        <f t="shared" si="1"/>
        <v>48750</v>
      </c>
      <c r="H16" s="7">
        <v>95000</v>
      </c>
      <c r="I16" s="8">
        <v>91000</v>
      </c>
    </row>
    <row r="17" spans="1:9" ht="19.5" customHeight="1">
      <c r="A17" s="168"/>
      <c r="B17" s="143"/>
      <c r="C17" s="9" t="s">
        <v>10</v>
      </c>
      <c r="D17" s="10">
        <v>75000</v>
      </c>
      <c r="E17" s="10">
        <f t="shared" si="2"/>
        <v>56250</v>
      </c>
      <c r="F17" s="10">
        <v>53000</v>
      </c>
      <c r="G17" s="10">
        <f t="shared" si="1"/>
        <v>39750</v>
      </c>
      <c r="H17" s="11">
        <v>80000</v>
      </c>
      <c r="I17" s="12">
        <v>76000</v>
      </c>
    </row>
    <row r="18" spans="1:9" ht="19.5" customHeight="1">
      <c r="A18" s="168"/>
      <c r="B18" s="143"/>
      <c r="C18" s="9" t="s">
        <v>11</v>
      </c>
      <c r="D18" s="10">
        <v>60000</v>
      </c>
      <c r="E18" s="10">
        <f t="shared" si="2"/>
        <v>45000</v>
      </c>
      <c r="F18" s="10">
        <v>44000</v>
      </c>
      <c r="G18" s="10">
        <f t="shared" si="1"/>
        <v>33000</v>
      </c>
      <c r="H18" s="11">
        <v>64000</v>
      </c>
      <c r="I18" s="12">
        <v>60000</v>
      </c>
    </row>
    <row r="19" spans="1:9" ht="19.5" customHeight="1">
      <c r="A19" s="168"/>
      <c r="B19" s="143"/>
      <c r="C19" s="9" t="s">
        <v>12</v>
      </c>
      <c r="D19" s="10">
        <v>44000</v>
      </c>
      <c r="E19" s="10">
        <f t="shared" si="2"/>
        <v>33000</v>
      </c>
      <c r="F19" s="10">
        <v>31000</v>
      </c>
      <c r="G19" s="10">
        <f t="shared" si="1"/>
        <v>23250</v>
      </c>
      <c r="H19" s="11">
        <v>47000</v>
      </c>
      <c r="I19" s="12">
        <v>43000</v>
      </c>
    </row>
    <row r="20" spans="1:9" ht="19.5" customHeight="1">
      <c r="A20" s="168"/>
      <c r="B20" s="143"/>
      <c r="C20" s="9" t="s">
        <v>13</v>
      </c>
      <c r="D20" s="10">
        <v>27000</v>
      </c>
      <c r="E20" s="10">
        <f t="shared" si="2"/>
        <v>20250</v>
      </c>
      <c r="F20" s="10">
        <v>18000</v>
      </c>
      <c r="G20" s="10">
        <f t="shared" si="1"/>
        <v>13500</v>
      </c>
      <c r="H20" s="11">
        <v>31000</v>
      </c>
      <c r="I20" s="12">
        <v>28000</v>
      </c>
    </row>
    <row r="21" spans="1:9" ht="19.5" customHeight="1">
      <c r="A21" s="168"/>
      <c r="B21" s="143"/>
      <c r="C21" s="9" t="s">
        <v>14</v>
      </c>
      <c r="D21" s="10">
        <v>21000</v>
      </c>
      <c r="E21" s="10">
        <f t="shared" si="2"/>
        <v>15750</v>
      </c>
      <c r="F21" s="10">
        <v>14000</v>
      </c>
      <c r="G21" s="10">
        <f t="shared" si="1"/>
        <v>10500</v>
      </c>
      <c r="H21" s="11">
        <v>22000</v>
      </c>
      <c r="I21" s="12">
        <v>19000</v>
      </c>
    </row>
    <row r="22" spans="1:9" ht="19.5" customHeight="1">
      <c r="A22" s="168"/>
      <c r="B22" s="143"/>
      <c r="C22" s="9" t="s">
        <v>15</v>
      </c>
      <c r="D22" s="10">
        <v>16000</v>
      </c>
      <c r="E22" s="10">
        <f t="shared" si="2"/>
        <v>12000</v>
      </c>
      <c r="F22" s="10">
        <v>12000</v>
      </c>
      <c r="G22" s="10">
        <f t="shared" si="1"/>
        <v>9000</v>
      </c>
      <c r="H22" s="11">
        <v>20000</v>
      </c>
      <c r="I22" s="12">
        <v>17000</v>
      </c>
    </row>
    <row r="23" spans="1:9" ht="19.5" customHeight="1">
      <c r="A23" s="168"/>
      <c r="B23" s="143"/>
      <c r="C23" s="9" t="s">
        <v>16</v>
      </c>
      <c r="D23" s="10">
        <v>13000</v>
      </c>
      <c r="E23" s="10">
        <f t="shared" si="2"/>
        <v>9750</v>
      </c>
      <c r="F23" s="10">
        <v>9200</v>
      </c>
      <c r="G23" s="10">
        <f>F23/4*3</f>
        <v>6900</v>
      </c>
      <c r="H23" s="11">
        <v>15000</v>
      </c>
      <c r="I23" s="12">
        <v>12000</v>
      </c>
    </row>
    <row r="24" spans="1:9" ht="19.5" customHeight="1">
      <c r="A24" s="168"/>
      <c r="B24" s="143"/>
      <c r="C24" s="9" t="s">
        <v>17</v>
      </c>
      <c r="D24" s="10">
        <v>11000</v>
      </c>
      <c r="E24" s="10">
        <f t="shared" si="2"/>
        <v>8250</v>
      </c>
      <c r="F24" s="10">
        <v>8200</v>
      </c>
      <c r="G24" s="10">
        <f>F24/4*3</f>
        <v>6150</v>
      </c>
      <c r="H24" s="11">
        <v>12000</v>
      </c>
      <c r="I24" s="12">
        <v>9000</v>
      </c>
    </row>
    <row r="25" spans="1:9" ht="19.5" customHeight="1">
      <c r="A25" s="168"/>
      <c r="B25" s="143"/>
      <c r="C25" s="9" t="s">
        <v>30</v>
      </c>
      <c r="D25" s="13" t="s">
        <v>31</v>
      </c>
      <c r="E25" s="59">
        <f t="shared" si="2"/>
        <v>-5550</v>
      </c>
      <c r="F25" s="10">
        <v>5100</v>
      </c>
      <c r="G25" s="10">
        <f>F25/4*3</f>
        <v>3825</v>
      </c>
      <c r="H25" s="11">
        <v>7700</v>
      </c>
      <c r="I25" s="12">
        <v>6000</v>
      </c>
    </row>
    <row r="26" spans="1:9" ht="19.5" customHeight="1" thickBot="1">
      <c r="A26" s="168"/>
      <c r="B26" s="144"/>
      <c r="C26" s="14" t="s">
        <v>32</v>
      </c>
      <c r="D26" s="15" t="s">
        <v>25</v>
      </c>
      <c r="E26" s="15" t="s">
        <v>25</v>
      </c>
      <c r="F26" s="16">
        <v>3200</v>
      </c>
      <c r="G26" s="10">
        <f>F26/4*3</f>
        <v>2400</v>
      </c>
      <c r="H26" s="17" t="s">
        <v>25</v>
      </c>
      <c r="I26" s="18" t="s">
        <v>25</v>
      </c>
    </row>
    <row r="27" spans="1:9" ht="19.5" customHeight="1">
      <c r="A27" s="168"/>
      <c r="B27" s="142" t="s">
        <v>92</v>
      </c>
      <c r="C27" s="5" t="s">
        <v>18</v>
      </c>
      <c r="D27" s="6">
        <v>110000</v>
      </c>
      <c r="E27" s="6">
        <f>D27/4*3</f>
        <v>82500</v>
      </c>
      <c r="F27" s="6">
        <v>69000</v>
      </c>
      <c r="G27" s="6">
        <f aca="true" t="shared" si="3" ref="G27:G32">F27/4*3</f>
        <v>51750</v>
      </c>
      <c r="H27" s="7">
        <v>120000</v>
      </c>
      <c r="I27" s="8">
        <v>110000</v>
      </c>
    </row>
    <row r="28" spans="1:9" ht="19.5" customHeight="1">
      <c r="A28" s="168"/>
      <c r="B28" s="143"/>
      <c r="C28" s="9" t="s">
        <v>19</v>
      </c>
      <c r="D28" s="10">
        <v>87000</v>
      </c>
      <c r="E28" s="10">
        <f>D28/4*3</f>
        <v>65250</v>
      </c>
      <c r="F28" s="10">
        <v>62000</v>
      </c>
      <c r="G28" s="10">
        <f t="shared" si="3"/>
        <v>46500</v>
      </c>
      <c r="H28" s="11">
        <v>95000</v>
      </c>
      <c r="I28" s="12">
        <v>91000</v>
      </c>
    </row>
    <row r="29" spans="1:9" ht="19.5" customHeight="1">
      <c r="A29" s="168"/>
      <c r="B29" s="143"/>
      <c r="C29" s="9" t="s">
        <v>20</v>
      </c>
      <c r="D29" s="10">
        <v>68000</v>
      </c>
      <c r="E29" s="10">
        <f>D29/4*3</f>
        <v>51000</v>
      </c>
      <c r="F29" s="10">
        <v>55000</v>
      </c>
      <c r="G29" s="10">
        <f t="shared" si="3"/>
        <v>41250</v>
      </c>
      <c r="H29" s="11">
        <v>76000</v>
      </c>
      <c r="I29" s="12">
        <v>72000</v>
      </c>
    </row>
    <row r="30" spans="1:9" ht="19.5" customHeight="1">
      <c r="A30" s="168"/>
      <c r="B30" s="143"/>
      <c r="C30" s="9" t="s">
        <v>21</v>
      </c>
      <c r="D30" s="10">
        <v>54000</v>
      </c>
      <c r="E30" s="10">
        <f>D30/4*3</f>
        <v>40500</v>
      </c>
      <c r="F30" s="10">
        <v>38000</v>
      </c>
      <c r="G30" s="10">
        <f t="shared" si="3"/>
        <v>28500</v>
      </c>
      <c r="H30" s="11">
        <v>60000</v>
      </c>
      <c r="I30" s="12">
        <v>57000</v>
      </c>
    </row>
    <row r="31" spans="1:9" ht="19.5" customHeight="1">
      <c r="A31" s="168"/>
      <c r="B31" s="143"/>
      <c r="C31" s="9" t="s">
        <v>33</v>
      </c>
      <c r="D31" s="13" t="s">
        <v>35</v>
      </c>
      <c r="E31" s="59">
        <f>D31/4*3</f>
        <v>-27000</v>
      </c>
      <c r="F31" s="10">
        <v>30000</v>
      </c>
      <c r="G31" s="10">
        <f t="shared" si="3"/>
        <v>22500</v>
      </c>
      <c r="H31" s="11">
        <v>42000</v>
      </c>
      <c r="I31" s="12">
        <v>39000</v>
      </c>
    </row>
    <row r="32" spans="1:9" ht="19.5" customHeight="1" thickBot="1">
      <c r="A32" s="169"/>
      <c r="B32" s="144"/>
      <c r="C32" s="14" t="s">
        <v>34</v>
      </c>
      <c r="D32" s="15" t="s">
        <v>25</v>
      </c>
      <c r="E32" s="15" t="s">
        <v>25</v>
      </c>
      <c r="F32" s="16">
        <v>16000</v>
      </c>
      <c r="G32" s="16">
        <f t="shared" si="3"/>
        <v>12000</v>
      </c>
      <c r="H32" s="17" t="s">
        <v>25</v>
      </c>
      <c r="I32" s="18" t="s">
        <v>25</v>
      </c>
    </row>
    <row r="33" spans="1:9" ht="18" customHeight="1">
      <c r="A33" s="51" t="s">
        <v>121</v>
      </c>
      <c r="B33" s="45" t="s">
        <v>84</v>
      </c>
      <c r="C33" s="4"/>
      <c r="D33" s="43"/>
      <c r="E33" s="44"/>
      <c r="F33" s="43"/>
      <c r="G33" s="43"/>
      <c r="H33" s="43"/>
      <c r="I33" s="43"/>
    </row>
    <row r="34" ht="19.5" customHeight="1" thickBot="1">
      <c r="C34" s="3"/>
    </row>
    <row r="35" spans="1:7" ht="19.5" customHeight="1" thickBot="1">
      <c r="A35" s="139" t="s">
        <v>94</v>
      </c>
      <c r="B35" s="140"/>
      <c r="C35" s="140"/>
      <c r="D35" s="140"/>
      <c r="E35" s="140"/>
      <c r="F35" s="140"/>
      <c r="G35" s="141"/>
    </row>
    <row r="36" spans="1:7" ht="23.25" customHeight="1">
      <c r="A36" s="145" t="s">
        <v>41</v>
      </c>
      <c r="B36" s="177"/>
      <c r="C36" s="146"/>
      <c r="D36" s="149" t="s">
        <v>22</v>
      </c>
      <c r="E36" s="150"/>
      <c r="F36" s="149" t="s">
        <v>23</v>
      </c>
      <c r="G36" s="170"/>
    </row>
    <row r="37" spans="1:7" ht="23.25" customHeight="1" thickBot="1">
      <c r="A37" s="147"/>
      <c r="B37" s="164"/>
      <c r="C37" s="148"/>
      <c r="D37" s="56" t="s">
        <v>85</v>
      </c>
      <c r="E37" s="56" t="s">
        <v>24</v>
      </c>
      <c r="F37" s="56" t="s">
        <v>85</v>
      </c>
      <c r="G37" s="61" t="s">
        <v>24</v>
      </c>
    </row>
    <row r="38" spans="1:7" ht="19.5" customHeight="1" thickBot="1">
      <c r="A38" s="178" t="s">
        <v>36</v>
      </c>
      <c r="B38" s="179"/>
      <c r="C38" s="180"/>
      <c r="D38" s="20">
        <v>25000</v>
      </c>
      <c r="E38" s="10">
        <f>D38/4*3</f>
        <v>18750</v>
      </c>
      <c r="F38" s="19" t="s">
        <v>25</v>
      </c>
      <c r="G38" s="21" t="s">
        <v>25</v>
      </c>
    </row>
    <row r="39" spans="1:7" ht="19.5" customHeight="1">
      <c r="A39" s="173" t="s">
        <v>96</v>
      </c>
      <c r="B39" s="174"/>
      <c r="C39" s="5" t="s">
        <v>37</v>
      </c>
      <c r="D39" s="1" t="s">
        <v>25</v>
      </c>
      <c r="E39" s="1" t="s">
        <v>25</v>
      </c>
      <c r="F39" s="6">
        <v>14000</v>
      </c>
      <c r="G39" s="62">
        <f>F39*3/4</f>
        <v>10500</v>
      </c>
    </row>
    <row r="40" spans="1:7" ht="19.5" customHeight="1" thickBot="1">
      <c r="A40" s="171"/>
      <c r="B40" s="172"/>
      <c r="C40" s="14" t="s">
        <v>79</v>
      </c>
      <c r="D40" s="2" t="s">
        <v>25</v>
      </c>
      <c r="E40" s="2" t="s">
        <v>25</v>
      </c>
      <c r="F40" s="16">
        <v>11000</v>
      </c>
      <c r="G40" s="63">
        <f>F40*3/4</f>
        <v>8250</v>
      </c>
    </row>
    <row r="41" spans="1:7" ht="18" customHeight="1" thickBot="1">
      <c r="A41" s="52"/>
      <c r="B41" s="48"/>
      <c r="C41" s="49"/>
      <c r="D41" s="47"/>
      <c r="E41" s="50"/>
      <c r="F41" s="47"/>
      <c r="G41" s="47"/>
    </row>
    <row r="42" spans="1:5" ht="18" customHeight="1" thickBot="1">
      <c r="A42" s="139" t="s">
        <v>95</v>
      </c>
      <c r="B42" s="140"/>
      <c r="C42" s="140"/>
      <c r="D42" s="140"/>
      <c r="E42" s="141"/>
    </row>
    <row r="43" spans="1:5" ht="23.25" customHeight="1" thickBot="1">
      <c r="A43" s="134" t="s">
        <v>41</v>
      </c>
      <c r="B43" s="135"/>
      <c r="C43" s="136"/>
      <c r="D43" s="19" t="s">
        <v>98</v>
      </c>
      <c r="E43" s="21" t="s">
        <v>99</v>
      </c>
    </row>
    <row r="44" spans="1:9" ht="18" customHeight="1">
      <c r="A44" s="137" t="s">
        <v>102</v>
      </c>
      <c r="B44" s="138"/>
      <c r="C44" s="138"/>
      <c r="D44" s="53">
        <v>16000</v>
      </c>
      <c r="E44" s="66" t="s">
        <v>25</v>
      </c>
      <c r="F44" s="4"/>
      <c r="G44" s="4"/>
      <c r="H44" s="4"/>
      <c r="I44" s="4"/>
    </row>
    <row r="45" spans="1:9" ht="19.5" customHeight="1" thickBot="1">
      <c r="A45" s="171" t="s">
        <v>101</v>
      </c>
      <c r="B45" s="172"/>
      <c r="C45" s="172"/>
      <c r="D45" s="2" t="s">
        <v>25</v>
      </c>
      <c r="E45" s="23">
        <v>16000</v>
      </c>
      <c r="F45" s="4"/>
      <c r="G45" s="4"/>
      <c r="H45" s="4"/>
      <c r="I45" s="4"/>
    </row>
    <row r="46" spans="1:9" ht="19.5" customHeight="1" thickBot="1">
      <c r="A46" s="4"/>
      <c r="B46" s="55"/>
      <c r="C46" s="55"/>
      <c r="D46" s="65"/>
      <c r="E46" s="24"/>
      <c r="F46" s="4"/>
      <c r="G46" s="4"/>
      <c r="H46" s="4"/>
      <c r="I46" s="4"/>
    </row>
    <row r="47" spans="1:9" ht="18" customHeight="1" thickBot="1">
      <c r="A47" s="153" t="s">
        <v>100</v>
      </c>
      <c r="B47" s="154"/>
      <c r="C47" s="154"/>
      <c r="D47" s="154"/>
      <c r="E47" s="155"/>
      <c r="F47" s="4"/>
      <c r="G47" s="4"/>
      <c r="H47" s="4"/>
      <c r="I47" s="4"/>
    </row>
    <row r="48" spans="1:5" ht="23.25" customHeight="1" thickBot="1">
      <c r="A48" s="134" t="s">
        <v>41</v>
      </c>
      <c r="B48" s="135"/>
      <c r="C48" s="135"/>
      <c r="D48" s="135"/>
      <c r="E48" s="21" t="s">
        <v>99</v>
      </c>
    </row>
    <row r="49" spans="1:9" ht="19.5" customHeight="1">
      <c r="A49" s="137" t="s">
        <v>80</v>
      </c>
      <c r="B49" s="138"/>
      <c r="C49" s="138"/>
      <c r="D49" s="138"/>
      <c r="E49" s="54">
        <v>27000</v>
      </c>
      <c r="H49" s="4"/>
      <c r="I49" s="4"/>
    </row>
    <row r="50" spans="1:9" ht="19.5" customHeight="1">
      <c r="A50" s="151" t="s">
        <v>97</v>
      </c>
      <c r="B50" s="152"/>
      <c r="C50" s="152"/>
      <c r="D50" s="152"/>
      <c r="E50" s="46">
        <v>21000</v>
      </c>
      <c r="H50" s="4"/>
      <c r="I50" s="4"/>
    </row>
    <row r="51" spans="1:9" ht="19.5" customHeight="1" thickBot="1">
      <c r="A51" s="171" t="s">
        <v>81</v>
      </c>
      <c r="B51" s="172"/>
      <c r="C51" s="172"/>
      <c r="D51" s="172"/>
      <c r="E51" s="23">
        <v>13000</v>
      </c>
      <c r="H51" s="4"/>
      <c r="I51" s="4"/>
    </row>
    <row r="52" spans="3:6" ht="18" customHeight="1" thickBot="1">
      <c r="C52" s="64"/>
      <c r="D52" s="64"/>
      <c r="E52" s="64"/>
      <c r="F52" s="64"/>
    </row>
    <row r="53" spans="1:9" ht="18" customHeight="1" thickBot="1">
      <c r="A53" s="139" t="s">
        <v>122</v>
      </c>
      <c r="B53" s="140"/>
      <c r="C53" s="140"/>
      <c r="D53" s="140"/>
      <c r="E53" s="141"/>
      <c r="F53" s="4"/>
      <c r="G53" s="4"/>
      <c r="H53" s="4"/>
      <c r="I53" s="4"/>
    </row>
    <row r="54" spans="1:5" ht="23.25" customHeight="1" thickBot="1">
      <c r="A54" s="147" t="s">
        <v>123</v>
      </c>
      <c r="B54" s="164"/>
      <c r="C54" s="56" t="s">
        <v>125</v>
      </c>
      <c r="D54" s="60" t="s">
        <v>38</v>
      </c>
      <c r="E54" s="61" t="s">
        <v>39</v>
      </c>
    </row>
    <row r="55" spans="1:9" ht="30.75" customHeight="1">
      <c r="A55" s="162" t="s">
        <v>124</v>
      </c>
      <c r="B55" s="163"/>
      <c r="C55" s="5" t="s">
        <v>126</v>
      </c>
      <c r="D55" s="158">
        <v>3400</v>
      </c>
      <c r="E55" s="156">
        <v>2400</v>
      </c>
      <c r="H55" s="4"/>
      <c r="I55" s="4"/>
    </row>
    <row r="56" spans="1:9" ht="19.5" customHeight="1">
      <c r="A56" s="160" t="s">
        <v>40</v>
      </c>
      <c r="B56" s="161"/>
      <c r="C56" s="9" t="s">
        <v>127</v>
      </c>
      <c r="D56" s="159"/>
      <c r="E56" s="157"/>
      <c r="H56" s="4"/>
      <c r="I56" s="4"/>
    </row>
  </sheetData>
  <sheetProtection password="8249" sheet="1" formatCells="0"/>
  <mergeCells count="33">
    <mergeCell ref="A51:D51"/>
    <mergeCell ref="A45:C45"/>
    <mergeCell ref="A39:B40"/>
    <mergeCell ref="C4:C5"/>
    <mergeCell ref="D36:E36"/>
    <mergeCell ref="F36:G36"/>
    <mergeCell ref="A35:G35"/>
    <mergeCell ref="A36:C37"/>
    <mergeCell ref="A38:C38"/>
    <mergeCell ref="A1:I1"/>
    <mergeCell ref="F2:I2"/>
    <mergeCell ref="A6:A32"/>
    <mergeCell ref="B6:B15"/>
    <mergeCell ref="B16:B26"/>
    <mergeCell ref="H4:I4"/>
    <mergeCell ref="A50:D50"/>
    <mergeCell ref="A49:D49"/>
    <mergeCell ref="A47:E47"/>
    <mergeCell ref="A48:D48"/>
    <mergeCell ref="E55:E56"/>
    <mergeCell ref="D55:D56"/>
    <mergeCell ref="A56:B56"/>
    <mergeCell ref="A55:B55"/>
    <mergeCell ref="A54:B54"/>
    <mergeCell ref="A53:E53"/>
    <mergeCell ref="A43:C43"/>
    <mergeCell ref="A44:C44"/>
    <mergeCell ref="A42:E42"/>
    <mergeCell ref="A3:I3"/>
    <mergeCell ref="B27:B32"/>
    <mergeCell ref="A4:B5"/>
    <mergeCell ref="F4:G4"/>
    <mergeCell ref="D4:E4"/>
  </mergeCells>
  <printOptions horizontalCentered="1"/>
  <pageMargins left="0.7874015748031497" right="0.7874015748031497" top="0.7874015748031497" bottom="0.7874015748031497" header="0" footer="0"/>
  <pageSetup fitToHeight="1"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J31"/>
  <sheetViews>
    <sheetView tabSelected="1" zoomScalePageLayoutView="0" workbookViewId="0" topLeftCell="A1">
      <selection activeCell="G5" sqref="G5"/>
    </sheetView>
  </sheetViews>
  <sheetFormatPr defaultColWidth="9.00390625" defaultRowHeight="23.25" customHeight="1"/>
  <cols>
    <col min="1" max="1" width="5.375" style="67" customWidth="1"/>
    <col min="2" max="2" width="4.125" style="0" customWidth="1"/>
    <col min="3" max="3" width="15.50390625" style="67" customWidth="1"/>
    <col min="4" max="4" width="4.50390625" style="0" customWidth="1"/>
    <col min="5" max="5" width="15.50390625" style="0" customWidth="1"/>
    <col min="6" max="6" width="4.50390625" style="0" customWidth="1"/>
    <col min="7" max="7" width="15.50390625" style="0" customWidth="1"/>
    <col min="8" max="8" width="4.50390625" style="0" customWidth="1"/>
    <col min="9" max="9" width="15.50390625" style="0" customWidth="1"/>
    <col min="10" max="10" width="3.625" style="0" customWidth="1"/>
  </cols>
  <sheetData>
    <row r="1" spans="1:10" ht="38.25" customHeight="1">
      <c r="A1" s="165" t="s">
        <v>103</v>
      </c>
      <c r="B1" s="165"/>
      <c r="C1" s="165"/>
      <c r="D1" s="165"/>
      <c r="E1" s="165"/>
      <c r="F1" s="165"/>
      <c r="G1" s="165"/>
      <c r="H1" s="165"/>
      <c r="I1" s="165"/>
      <c r="J1" s="68"/>
    </row>
    <row r="2" ht="13.5" customHeight="1"/>
    <row r="3" spans="1:10" ht="23.25" customHeight="1">
      <c r="A3" s="70" t="s">
        <v>119</v>
      </c>
      <c r="B3" s="69"/>
      <c r="C3" s="69"/>
      <c r="D3" s="69"/>
      <c r="E3" s="69"/>
      <c r="F3" s="69"/>
      <c r="J3" s="72"/>
    </row>
    <row r="4" ht="13.5" customHeight="1"/>
    <row r="5" spans="1:2" ht="23.25" customHeight="1">
      <c r="A5" s="67" t="s">
        <v>104</v>
      </c>
      <c r="B5" t="s">
        <v>111</v>
      </c>
    </row>
    <row r="6" spans="2:3" ht="23.25" customHeight="1">
      <c r="B6" s="74" t="s">
        <v>106</v>
      </c>
      <c r="C6" t="s">
        <v>109</v>
      </c>
    </row>
    <row r="7" spans="2:3" ht="23.25" customHeight="1">
      <c r="B7" s="74" t="s">
        <v>106</v>
      </c>
      <c r="C7" t="s">
        <v>107</v>
      </c>
    </row>
    <row r="8" spans="2:3" ht="21.75" customHeight="1">
      <c r="B8" s="74" t="s">
        <v>106</v>
      </c>
      <c r="C8" t="s">
        <v>108</v>
      </c>
    </row>
    <row r="10" spans="1:2" ht="23.25" customHeight="1">
      <c r="A10" s="67" t="s">
        <v>105</v>
      </c>
      <c r="B10" s="69" t="s">
        <v>112</v>
      </c>
    </row>
    <row r="11" spans="2:3" ht="23.25" customHeight="1">
      <c r="B11" s="74" t="s">
        <v>106</v>
      </c>
      <c r="C11" t="s">
        <v>117</v>
      </c>
    </row>
    <row r="12" spans="2:7" ht="23.25" customHeight="1">
      <c r="B12" s="74"/>
      <c r="C12" s="67" t="s">
        <v>114</v>
      </c>
      <c r="D12" s="67" t="s">
        <v>131</v>
      </c>
      <c r="E12" s="67" t="s">
        <v>113</v>
      </c>
      <c r="F12" s="67" t="s">
        <v>133</v>
      </c>
      <c r="G12" s="67" t="s">
        <v>115</v>
      </c>
    </row>
    <row r="13" spans="2:7" ht="23.25" customHeight="1">
      <c r="B13" s="74"/>
      <c r="C13" s="133"/>
      <c r="D13" s="132" t="s">
        <v>131</v>
      </c>
      <c r="E13" s="133"/>
      <c r="F13" s="67" t="s">
        <v>133</v>
      </c>
      <c r="G13" s="131"/>
    </row>
    <row r="14" spans="2:7" ht="14.25" customHeight="1">
      <c r="B14" s="74"/>
      <c r="C14" s="124" t="s">
        <v>136</v>
      </c>
      <c r="D14" s="67"/>
      <c r="E14" s="124" t="s">
        <v>136</v>
      </c>
      <c r="F14" s="67"/>
      <c r="G14" s="124" t="s">
        <v>136</v>
      </c>
    </row>
    <row r="15" spans="2:7" ht="11.25" customHeight="1" thickBot="1">
      <c r="B15" s="74"/>
      <c r="C15" s="71"/>
      <c r="D15" s="67"/>
      <c r="E15" s="71"/>
      <c r="F15" s="67"/>
      <c r="G15" s="71"/>
    </row>
    <row r="16" spans="2:7" ht="23.25" customHeight="1" thickBot="1">
      <c r="B16" s="74"/>
      <c r="C16" s="71"/>
      <c r="D16" s="67"/>
      <c r="E16" s="71"/>
      <c r="F16" s="123" t="s">
        <v>116</v>
      </c>
      <c r="G16" s="125"/>
    </row>
    <row r="17" spans="2:3" ht="16.5" customHeight="1">
      <c r="B17" s="74"/>
      <c r="C17"/>
    </row>
    <row r="18" spans="2:3" ht="23.25" customHeight="1">
      <c r="B18" s="74" t="s">
        <v>106</v>
      </c>
      <c r="C18" t="s">
        <v>110</v>
      </c>
    </row>
    <row r="19" spans="2:7" ht="23.25" customHeight="1">
      <c r="B19" s="74"/>
      <c r="C19" s="67" t="s">
        <v>114</v>
      </c>
      <c r="D19" s="67" t="s">
        <v>131</v>
      </c>
      <c r="E19" s="67" t="s">
        <v>113</v>
      </c>
      <c r="F19" s="67" t="s">
        <v>133</v>
      </c>
      <c r="G19" s="67" t="s">
        <v>115</v>
      </c>
    </row>
    <row r="20" spans="2:7" ht="23.25" customHeight="1">
      <c r="B20" s="74"/>
      <c r="C20" s="131"/>
      <c r="D20" s="67" t="s">
        <v>131</v>
      </c>
      <c r="E20" s="131"/>
      <c r="F20" s="67" t="s">
        <v>133</v>
      </c>
      <c r="G20" s="131"/>
    </row>
    <row r="21" spans="2:7" ht="11.25" customHeight="1">
      <c r="B21" s="74"/>
      <c r="C21" s="124" t="s">
        <v>136</v>
      </c>
      <c r="D21" s="67"/>
      <c r="E21" s="124" t="s">
        <v>136</v>
      </c>
      <c r="F21" s="67"/>
      <c r="G21" s="124" t="s">
        <v>136</v>
      </c>
    </row>
    <row r="22" spans="2:7" ht="11.25" customHeight="1" thickBot="1">
      <c r="B22" s="74"/>
      <c r="C22" s="71"/>
      <c r="D22" s="67"/>
      <c r="E22" s="71"/>
      <c r="F22" s="67"/>
      <c r="G22" s="71"/>
    </row>
    <row r="23" spans="2:7" ht="23.25" customHeight="1" thickBot="1">
      <c r="B23" s="74"/>
      <c r="C23" s="71"/>
      <c r="D23" s="67"/>
      <c r="E23" s="71"/>
      <c r="F23" s="123" t="s">
        <v>116</v>
      </c>
      <c r="G23" s="125"/>
    </row>
    <row r="24" spans="2:3" ht="16.5" customHeight="1">
      <c r="B24" s="74"/>
      <c r="C24"/>
    </row>
    <row r="25" spans="2:3" ht="23.25" customHeight="1">
      <c r="B25" s="74" t="s">
        <v>106</v>
      </c>
      <c r="C25" t="s">
        <v>139</v>
      </c>
    </row>
    <row r="26" spans="2:9" ht="23.25" customHeight="1">
      <c r="B26" s="74"/>
      <c r="C26" s="67" t="s">
        <v>114</v>
      </c>
      <c r="D26" s="122" t="s">
        <v>134</v>
      </c>
      <c r="E26" s="67" t="s">
        <v>113</v>
      </c>
      <c r="F26" s="67" t="s">
        <v>131</v>
      </c>
      <c r="G26" s="67" t="s">
        <v>132</v>
      </c>
      <c r="H26" s="122" t="s">
        <v>135</v>
      </c>
      <c r="I26" s="67" t="s">
        <v>115</v>
      </c>
    </row>
    <row r="27" spans="2:9" ht="23.25" customHeight="1">
      <c r="B27" s="74"/>
      <c r="C27" s="130"/>
      <c r="D27" s="122" t="s">
        <v>134</v>
      </c>
      <c r="E27" s="130"/>
      <c r="F27" s="67" t="s">
        <v>131</v>
      </c>
      <c r="G27" s="130"/>
      <c r="H27" s="122" t="s">
        <v>135</v>
      </c>
      <c r="I27" s="130"/>
    </row>
    <row r="28" spans="2:10" ht="11.25" customHeight="1">
      <c r="B28" s="74"/>
      <c r="C28" s="124" t="s">
        <v>136</v>
      </c>
      <c r="D28" s="67"/>
      <c r="E28" s="124" t="s">
        <v>136</v>
      </c>
      <c r="F28" s="67"/>
      <c r="G28" s="124" t="s">
        <v>136</v>
      </c>
      <c r="I28" s="124" t="s">
        <v>136</v>
      </c>
      <c r="J28" s="124"/>
    </row>
    <row r="29" spans="2:10" ht="11.25" customHeight="1" thickBot="1">
      <c r="B29" s="74"/>
      <c r="C29" s="124"/>
      <c r="D29" s="67"/>
      <c r="E29" s="124"/>
      <c r="F29" s="67"/>
      <c r="G29" s="124"/>
      <c r="I29" s="124"/>
      <c r="J29" s="124"/>
    </row>
    <row r="30" spans="2:10" ht="23.25" customHeight="1" thickBot="1">
      <c r="B30" s="74"/>
      <c r="C30" s="71"/>
      <c r="D30" s="67"/>
      <c r="E30" s="71"/>
      <c r="H30" s="123" t="s">
        <v>116</v>
      </c>
      <c r="I30" s="125"/>
      <c r="J30" s="71"/>
    </row>
    <row r="31" spans="2:3" ht="11.25" customHeight="1">
      <c r="B31" s="74"/>
      <c r="C31"/>
    </row>
  </sheetData>
  <sheetProtection password="8249" sheet="1" formatCells="0"/>
  <mergeCells count="1">
    <mergeCell ref="A1:I1"/>
  </mergeCells>
  <dataValidations count="1">
    <dataValidation type="list" allowBlank="1" showInputMessage="1" showErrorMessage="1" sqref="B6:B8 B11:B31">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33"/>
  <sheetViews>
    <sheetView zoomScalePageLayoutView="0" workbookViewId="0" topLeftCell="A1">
      <selection activeCell="S24" sqref="S24"/>
    </sheetView>
  </sheetViews>
  <sheetFormatPr defaultColWidth="9.00390625" defaultRowHeight="23.25" customHeight="1"/>
  <cols>
    <col min="1" max="1" width="5.375" style="67" customWidth="1"/>
    <col min="2" max="2" width="4.125" style="0" customWidth="1"/>
    <col min="3" max="3" width="15.50390625" style="67" customWidth="1"/>
    <col min="4" max="4" width="4.50390625" style="0" customWidth="1"/>
    <col min="5" max="5" width="15.50390625" style="0" customWidth="1"/>
    <col min="6" max="6" width="4.50390625" style="0" customWidth="1"/>
    <col min="7" max="7" width="15.50390625" style="0" customWidth="1"/>
    <col min="8" max="8" width="4.50390625" style="0" customWidth="1"/>
    <col min="9" max="9" width="15.50390625" style="0" customWidth="1"/>
    <col min="10" max="10" width="3.625" style="0" customWidth="1"/>
    <col min="11" max="12" width="3.875" style="73" hidden="1" customWidth="1"/>
    <col min="13" max="13" width="5.25390625" style="73" hidden="1" customWidth="1"/>
    <col min="14" max="14" width="7.125" style="73" hidden="1" customWidth="1"/>
    <col min="15" max="15" width="11.625" style="72" hidden="1" customWidth="1"/>
    <col min="16" max="16" width="3.50390625" style="73" hidden="1" customWidth="1"/>
    <col min="17" max="17" width="11.625" style="72" hidden="1" customWidth="1"/>
    <col min="18" max="18" width="19.50390625" style="72" hidden="1" customWidth="1"/>
  </cols>
  <sheetData>
    <row r="1" spans="1:14" ht="38.25" customHeight="1">
      <c r="A1" s="165" t="s">
        <v>103</v>
      </c>
      <c r="B1" s="165"/>
      <c r="C1" s="165"/>
      <c r="D1" s="165"/>
      <c r="E1" s="165"/>
      <c r="F1" s="165"/>
      <c r="G1" s="165"/>
      <c r="H1" s="165"/>
      <c r="I1" s="165"/>
      <c r="J1" s="68"/>
      <c r="K1" s="187" t="s">
        <v>130</v>
      </c>
      <c r="L1" s="187"/>
      <c r="M1" s="86" t="s">
        <v>104</v>
      </c>
      <c r="N1" s="79">
        <f>IF(COUNTIF(B6:B8,"■")=1,1,0)</f>
        <v>1</v>
      </c>
    </row>
    <row r="2" spans="11:15" ht="13.5" customHeight="1" thickBot="1">
      <c r="K2" s="188"/>
      <c r="L2" s="188"/>
      <c r="M2" s="189" t="s">
        <v>105</v>
      </c>
      <c r="N2" s="80">
        <f>IF(COUNTIF(B11:B25,"■")=1,1,0)</f>
        <v>0</v>
      </c>
      <c r="O2" s="127">
        <f>SUM(G13,G20,I27)</f>
        <v>0</v>
      </c>
    </row>
    <row r="3" spans="1:14" ht="23.25" customHeight="1">
      <c r="A3" s="70" t="s">
        <v>119</v>
      </c>
      <c r="B3" s="69"/>
      <c r="C3" s="69"/>
      <c r="D3" s="69"/>
      <c r="E3" s="69"/>
      <c r="F3" s="69"/>
      <c r="J3" s="72"/>
      <c r="K3" s="188"/>
      <c r="L3" s="188"/>
      <c r="M3" s="190"/>
      <c r="N3" s="72"/>
    </row>
    <row r="4" ht="13.5" customHeight="1" thickBot="1"/>
    <row r="5" spans="1:18" ht="23.25" customHeight="1">
      <c r="A5" s="67" t="s">
        <v>104</v>
      </c>
      <c r="B5" t="s">
        <v>111</v>
      </c>
      <c r="K5" s="181" t="s">
        <v>104</v>
      </c>
      <c r="L5" s="183" t="s">
        <v>105</v>
      </c>
      <c r="M5" s="185" t="s">
        <v>129</v>
      </c>
      <c r="N5" s="106">
        <f>IF(COUNTIF(B6:B8,"■")=1,0,1)</f>
        <v>0</v>
      </c>
      <c r="O5" s="110"/>
      <c r="P5" s="111"/>
      <c r="Q5" s="112" t="s">
        <v>137</v>
      </c>
      <c r="R5" s="113" t="s">
        <v>128</v>
      </c>
    </row>
    <row r="6" spans="2:18" ht="23.25" customHeight="1" thickBot="1">
      <c r="B6" s="74" t="s">
        <v>141</v>
      </c>
      <c r="C6" t="s">
        <v>109</v>
      </c>
      <c r="K6" s="182"/>
      <c r="L6" s="184"/>
      <c r="M6" s="186"/>
      <c r="N6" s="108">
        <f>_xlfn.IFS(COUNTIF(B11:B25,"■")=0,1,B11="■",IF(COUNTA(C13:E13)=3,0,1),B18="■",IF(COUNTA(C20:E20)=3,0,1),B25="■",IF(COUNTA(C27:G27)=5,0,1))</f>
        <v>1</v>
      </c>
      <c r="O6" s="114"/>
      <c r="P6" s="115"/>
      <c r="Q6" s="116"/>
      <c r="R6" s="117" t="s">
        <v>138</v>
      </c>
    </row>
    <row r="7" spans="2:18" ht="23.25" customHeight="1">
      <c r="B7" s="74" t="s">
        <v>106</v>
      </c>
      <c r="C7" t="s">
        <v>107</v>
      </c>
      <c r="K7" s="86">
        <f>IF($B$6="■",1,0)</f>
        <v>1</v>
      </c>
      <c r="L7" s="81">
        <f aca="true" t="shared" si="0" ref="L7:L15">IF($B$11="■",0,1)</f>
        <v>1</v>
      </c>
      <c r="M7" s="90" t="e">
        <f>_xlfn.IFS($B$11="■",IF($G$13&gt;=O7,IF($G$13&lt;Q7,1,0),0),$B$18="■",IF($G$20&gt;=O7,IF($G$20&lt;Q7,1,0),0),$B$25="■",IF($I$27&gt;=O7,IF($I$27&lt;Q7,1,0),0))</f>
        <v>#N/A</v>
      </c>
      <c r="N7" s="87" t="e">
        <f>IF(K7+L7+M7=3,1,0)</f>
        <v>#N/A</v>
      </c>
      <c r="O7" s="99">
        <v>10000000</v>
      </c>
      <c r="P7" s="109" t="s">
        <v>118</v>
      </c>
      <c r="Q7" s="102"/>
      <c r="R7" s="107">
        <f>'高圧法 - 手数料'!F6</f>
        <v>370000</v>
      </c>
    </row>
    <row r="8" spans="2:18" ht="21.75" customHeight="1">
      <c r="B8" s="74" t="s">
        <v>106</v>
      </c>
      <c r="C8" t="s">
        <v>108</v>
      </c>
      <c r="K8" s="91">
        <f aca="true" t="shared" si="1" ref="K8:K16">IF($B$6="■",1,0)</f>
        <v>1</v>
      </c>
      <c r="L8" s="76">
        <f t="shared" si="0"/>
        <v>1</v>
      </c>
      <c r="M8" s="92" t="e">
        <f aca="true" t="shared" si="2" ref="M8:M33">_xlfn.IFS($B$11="■",IF($G$13&gt;=O8,IF($G$13&lt;Q8,1,0),0),$B$18="■",IF($G$20&gt;=O8,IF($G$20&lt;Q8,1,0),0),$B$25="■",IF($I$27&gt;=O8,IF($I$27&lt;Q8,1,0),0))</f>
        <v>#N/A</v>
      </c>
      <c r="N8" s="88" t="e">
        <f aca="true" t="shared" si="3" ref="N8:N33">IF(K8+L8+M8=3,1,0)</f>
        <v>#N/A</v>
      </c>
      <c r="O8" s="96">
        <v>1000000</v>
      </c>
      <c r="P8" s="103" t="s">
        <v>118</v>
      </c>
      <c r="Q8" s="77">
        <v>10000000</v>
      </c>
      <c r="R8" s="83">
        <f>'高圧法 - 手数料'!F7</f>
        <v>220000</v>
      </c>
    </row>
    <row r="9" spans="11:18" ht="23.25" customHeight="1">
      <c r="K9" s="91">
        <f t="shared" si="1"/>
        <v>1</v>
      </c>
      <c r="L9" s="76">
        <f t="shared" si="0"/>
        <v>1</v>
      </c>
      <c r="M9" s="92" t="e">
        <f t="shared" si="2"/>
        <v>#N/A</v>
      </c>
      <c r="N9" s="88" t="e">
        <f t="shared" si="3"/>
        <v>#N/A</v>
      </c>
      <c r="O9" s="96">
        <v>500000</v>
      </c>
      <c r="P9" s="103" t="s">
        <v>118</v>
      </c>
      <c r="Q9" s="77">
        <v>1000000</v>
      </c>
      <c r="R9" s="83">
        <f>'高圧法 - 手数料'!F8</f>
        <v>150000</v>
      </c>
    </row>
    <row r="10" spans="1:18" ht="23.25" customHeight="1">
      <c r="A10" s="67" t="s">
        <v>105</v>
      </c>
      <c r="B10" s="69" t="s">
        <v>112</v>
      </c>
      <c r="K10" s="91">
        <f t="shared" si="1"/>
        <v>1</v>
      </c>
      <c r="L10" s="76">
        <f t="shared" si="0"/>
        <v>1</v>
      </c>
      <c r="M10" s="92" t="e">
        <f t="shared" si="2"/>
        <v>#N/A</v>
      </c>
      <c r="N10" s="88" t="e">
        <f>IF(K10+L10+M10=3,1,0)</f>
        <v>#N/A</v>
      </c>
      <c r="O10" s="96">
        <v>100000</v>
      </c>
      <c r="P10" s="103" t="s">
        <v>118</v>
      </c>
      <c r="Q10" s="77">
        <v>500000</v>
      </c>
      <c r="R10" s="83">
        <f>'高圧法 - 手数料'!F9</f>
        <v>93000</v>
      </c>
    </row>
    <row r="11" spans="2:18" ht="23.25" customHeight="1">
      <c r="B11" s="74" t="s">
        <v>106</v>
      </c>
      <c r="C11" t="s">
        <v>117</v>
      </c>
      <c r="K11" s="91">
        <f t="shared" si="1"/>
        <v>1</v>
      </c>
      <c r="L11" s="76">
        <f t="shared" si="0"/>
        <v>1</v>
      </c>
      <c r="M11" s="92" t="e">
        <f t="shared" si="2"/>
        <v>#N/A</v>
      </c>
      <c r="N11" s="88" t="e">
        <f t="shared" si="3"/>
        <v>#N/A</v>
      </c>
      <c r="O11" s="96">
        <v>25000</v>
      </c>
      <c r="P11" s="103" t="s">
        <v>118</v>
      </c>
      <c r="Q11" s="77">
        <v>100000</v>
      </c>
      <c r="R11" s="83">
        <f>'高圧法 - 手数料'!F10</f>
        <v>69000</v>
      </c>
    </row>
    <row r="12" spans="2:18" ht="23.25" customHeight="1">
      <c r="B12" s="74"/>
      <c r="C12" s="67" t="s">
        <v>114</v>
      </c>
      <c r="D12" s="67" t="s">
        <v>131</v>
      </c>
      <c r="E12" s="67" t="s">
        <v>113</v>
      </c>
      <c r="F12" s="67" t="s">
        <v>133</v>
      </c>
      <c r="G12" s="67" t="s">
        <v>115</v>
      </c>
      <c r="K12" s="91">
        <f t="shared" si="1"/>
        <v>1</v>
      </c>
      <c r="L12" s="76">
        <f t="shared" si="0"/>
        <v>1</v>
      </c>
      <c r="M12" s="92" t="e">
        <f t="shared" si="2"/>
        <v>#N/A</v>
      </c>
      <c r="N12" s="88" t="e">
        <f t="shared" si="3"/>
        <v>#N/A</v>
      </c>
      <c r="O12" s="96">
        <v>5000</v>
      </c>
      <c r="P12" s="103" t="s">
        <v>118</v>
      </c>
      <c r="Q12" s="77">
        <v>25000</v>
      </c>
      <c r="R12" s="83">
        <f>'高圧法 - 手数料'!F11</f>
        <v>61000</v>
      </c>
    </row>
    <row r="13" spans="2:18" ht="23.25" customHeight="1">
      <c r="B13" s="74"/>
      <c r="C13" s="133"/>
      <c r="D13" s="132" t="s">
        <v>131</v>
      </c>
      <c r="E13" s="133"/>
      <c r="F13" s="67" t="s">
        <v>133</v>
      </c>
      <c r="G13" s="131" t="s">
        <v>140</v>
      </c>
      <c r="K13" s="91">
        <f t="shared" si="1"/>
        <v>1</v>
      </c>
      <c r="L13" s="76">
        <f t="shared" si="0"/>
        <v>1</v>
      </c>
      <c r="M13" s="92" t="e">
        <f t="shared" si="2"/>
        <v>#N/A</v>
      </c>
      <c r="N13" s="88" t="e">
        <f t="shared" si="3"/>
        <v>#N/A</v>
      </c>
      <c r="O13" s="96">
        <v>1000</v>
      </c>
      <c r="P13" s="103" t="s">
        <v>118</v>
      </c>
      <c r="Q13" s="77">
        <v>5000</v>
      </c>
      <c r="R13" s="83">
        <f>'高圧法 - 手数料'!F12</f>
        <v>57000</v>
      </c>
    </row>
    <row r="14" spans="2:18" ht="14.25" customHeight="1">
      <c r="B14" s="74"/>
      <c r="C14" s="124" t="s">
        <v>136</v>
      </c>
      <c r="D14" s="67"/>
      <c r="E14" s="124" t="s">
        <v>136</v>
      </c>
      <c r="F14" s="67"/>
      <c r="G14" s="124" t="s">
        <v>136</v>
      </c>
      <c r="K14" s="91">
        <f t="shared" si="1"/>
        <v>1</v>
      </c>
      <c r="L14" s="76">
        <f t="shared" si="0"/>
        <v>1</v>
      </c>
      <c r="M14" s="92" t="e">
        <f t="shared" si="2"/>
        <v>#N/A</v>
      </c>
      <c r="N14" s="88" t="e">
        <f t="shared" si="3"/>
        <v>#N/A</v>
      </c>
      <c r="O14" s="97">
        <v>200</v>
      </c>
      <c r="P14" s="103" t="s">
        <v>118</v>
      </c>
      <c r="Q14" s="77">
        <v>1000</v>
      </c>
      <c r="R14" s="83">
        <f>'高圧法 - 手数料'!F13</f>
        <v>39000</v>
      </c>
    </row>
    <row r="15" spans="2:18" ht="11.25" customHeight="1" thickBot="1">
      <c r="B15" s="74"/>
      <c r="C15" s="71"/>
      <c r="D15" s="67"/>
      <c r="E15" s="71"/>
      <c r="F15" s="67"/>
      <c r="G15" s="71"/>
      <c r="K15" s="91">
        <f t="shared" si="1"/>
        <v>1</v>
      </c>
      <c r="L15" s="76">
        <f t="shared" si="0"/>
        <v>1</v>
      </c>
      <c r="M15" s="92" t="e">
        <f t="shared" si="2"/>
        <v>#N/A</v>
      </c>
      <c r="N15" s="88" t="e">
        <f t="shared" si="3"/>
        <v>#N/A</v>
      </c>
      <c r="O15" s="97">
        <v>100</v>
      </c>
      <c r="P15" s="104" t="s">
        <v>118</v>
      </c>
      <c r="Q15" s="78">
        <v>200</v>
      </c>
      <c r="R15" s="83">
        <f>'高圧法 - 手数料'!F14</f>
        <v>26000</v>
      </c>
    </row>
    <row r="16" spans="2:18" ht="23.25" customHeight="1" thickBot="1">
      <c r="B16" s="74"/>
      <c r="C16" s="71"/>
      <c r="D16" s="67"/>
      <c r="E16" s="71"/>
      <c r="F16" s="123" t="s">
        <v>116</v>
      </c>
      <c r="G16" s="125" t="str">
        <f>VLOOKUP(1,$N$5:$R$33,5,FALSE)</f>
        <v> </v>
      </c>
      <c r="K16" s="93">
        <f t="shared" si="1"/>
        <v>1</v>
      </c>
      <c r="L16" s="84">
        <f>IF($B$12="■",0,1)</f>
        <v>1</v>
      </c>
      <c r="M16" s="94" t="e">
        <f t="shared" si="2"/>
        <v>#N/A</v>
      </c>
      <c r="N16" s="89" t="e">
        <f t="shared" si="3"/>
        <v>#N/A</v>
      </c>
      <c r="O16" s="98">
        <v>-1000000</v>
      </c>
      <c r="P16" s="105" t="s">
        <v>118</v>
      </c>
      <c r="Q16" s="101">
        <v>0.1</v>
      </c>
      <c r="R16" s="85">
        <f>'高圧法 - 手数料'!F15</f>
        <v>16000</v>
      </c>
    </row>
    <row r="17" spans="2:18" ht="16.5" customHeight="1">
      <c r="B17" s="74"/>
      <c r="C17"/>
      <c r="K17" s="86">
        <f>IF($B$7="■",1,0)</f>
        <v>0</v>
      </c>
      <c r="L17" s="81">
        <f aca="true" t="shared" si="4" ref="L17:L26">IF($B$11="■",0,1)</f>
        <v>1</v>
      </c>
      <c r="M17" s="90" t="e">
        <f t="shared" si="2"/>
        <v>#N/A</v>
      </c>
      <c r="N17" s="87" t="e">
        <f t="shared" si="3"/>
        <v>#N/A</v>
      </c>
      <c r="O17" s="95">
        <v>10000000</v>
      </c>
      <c r="P17" s="118" t="s">
        <v>118</v>
      </c>
      <c r="Q17" s="100"/>
      <c r="R17" s="82">
        <f>'高圧法 - 手数料'!F16</f>
        <v>65000</v>
      </c>
    </row>
    <row r="18" spans="2:18" ht="23.25" customHeight="1">
      <c r="B18" s="74" t="s">
        <v>106</v>
      </c>
      <c r="C18" t="s">
        <v>110</v>
      </c>
      <c r="K18" s="91">
        <f aca="true" t="shared" si="5" ref="K18:K27">IF($B$7="■",1,0)</f>
        <v>0</v>
      </c>
      <c r="L18" s="76">
        <f t="shared" si="4"/>
        <v>1</v>
      </c>
      <c r="M18" s="92" t="e">
        <f t="shared" si="2"/>
        <v>#N/A</v>
      </c>
      <c r="N18" s="88" t="e">
        <f t="shared" si="3"/>
        <v>#N/A</v>
      </c>
      <c r="O18" s="96">
        <v>5000000</v>
      </c>
      <c r="P18" s="104" t="s">
        <v>118</v>
      </c>
      <c r="Q18" s="77">
        <v>10000000</v>
      </c>
      <c r="R18" s="83">
        <f>'高圧法 - 手数料'!F17</f>
        <v>53000</v>
      </c>
    </row>
    <row r="19" spans="2:18" ht="23.25" customHeight="1">
      <c r="B19" s="74"/>
      <c r="C19" s="67" t="s">
        <v>114</v>
      </c>
      <c r="D19" s="67" t="s">
        <v>131</v>
      </c>
      <c r="E19" s="67" t="s">
        <v>113</v>
      </c>
      <c r="F19" s="67" t="s">
        <v>133</v>
      </c>
      <c r="G19" s="67" t="s">
        <v>115</v>
      </c>
      <c r="K19" s="91">
        <f t="shared" si="5"/>
        <v>0</v>
      </c>
      <c r="L19" s="76">
        <f t="shared" si="4"/>
        <v>1</v>
      </c>
      <c r="M19" s="92" t="e">
        <f t="shared" si="2"/>
        <v>#N/A</v>
      </c>
      <c r="N19" s="88" t="e">
        <f t="shared" si="3"/>
        <v>#N/A</v>
      </c>
      <c r="O19" s="96">
        <v>1000000</v>
      </c>
      <c r="P19" s="104" t="s">
        <v>118</v>
      </c>
      <c r="Q19" s="77">
        <v>5000000</v>
      </c>
      <c r="R19" s="83">
        <f>'高圧法 - 手数料'!F18</f>
        <v>44000</v>
      </c>
    </row>
    <row r="20" spans="2:18" ht="23.25" customHeight="1">
      <c r="B20" s="74"/>
      <c r="C20" s="131"/>
      <c r="D20" s="67" t="s">
        <v>131</v>
      </c>
      <c r="E20" s="131"/>
      <c r="F20" s="67" t="s">
        <v>133</v>
      </c>
      <c r="G20" s="126">
        <f>C20-E20</f>
        <v>0</v>
      </c>
      <c r="K20" s="91">
        <f t="shared" si="5"/>
        <v>0</v>
      </c>
      <c r="L20" s="76">
        <f t="shared" si="4"/>
        <v>1</v>
      </c>
      <c r="M20" s="92" t="e">
        <f t="shared" si="2"/>
        <v>#N/A</v>
      </c>
      <c r="N20" s="88" t="e">
        <f t="shared" si="3"/>
        <v>#N/A</v>
      </c>
      <c r="O20" s="96">
        <v>500000</v>
      </c>
      <c r="P20" s="104" t="s">
        <v>118</v>
      </c>
      <c r="Q20" s="77">
        <v>1000000</v>
      </c>
      <c r="R20" s="83">
        <f>'高圧法 - 手数料'!F19</f>
        <v>31000</v>
      </c>
    </row>
    <row r="21" spans="2:18" ht="11.25" customHeight="1">
      <c r="B21" s="74"/>
      <c r="C21" s="124" t="s">
        <v>136</v>
      </c>
      <c r="D21" s="67"/>
      <c r="E21" s="124" t="s">
        <v>136</v>
      </c>
      <c r="F21" s="67"/>
      <c r="G21" s="124" t="s">
        <v>136</v>
      </c>
      <c r="K21" s="91">
        <f t="shared" si="5"/>
        <v>0</v>
      </c>
      <c r="L21" s="76">
        <f t="shared" si="4"/>
        <v>1</v>
      </c>
      <c r="M21" s="92" t="e">
        <f t="shared" si="2"/>
        <v>#N/A</v>
      </c>
      <c r="N21" s="88" t="e">
        <f t="shared" si="3"/>
        <v>#N/A</v>
      </c>
      <c r="O21" s="96">
        <v>100000</v>
      </c>
      <c r="P21" s="104" t="s">
        <v>118</v>
      </c>
      <c r="Q21" s="77">
        <v>500000</v>
      </c>
      <c r="R21" s="83">
        <f>'高圧法 - 手数料'!F20</f>
        <v>18000</v>
      </c>
    </row>
    <row r="22" spans="2:18" ht="11.25" customHeight="1" thickBot="1">
      <c r="B22" s="74"/>
      <c r="C22" s="71"/>
      <c r="D22" s="67"/>
      <c r="E22" s="71"/>
      <c r="F22" s="67"/>
      <c r="G22" s="71"/>
      <c r="K22" s="91">
        <f t="shared" si="5"/>
        <v>0</v>
      </c>
      <c r="L22" s="76">
        <f t="shared" si="4"/>
        <v>1</v>
      </c>
      <c r="M22" s="92" t="e">
        <f t="shared" si="2"/>
        <v>#N/A</v>
      </c>
      <c r="N22" s="88" t="e">
        <f t="shared" si="3"/>
        <v>#N/A</v>
      </c>
      <c r="O22" s="96">
        <v>25000</v>
      </c>
      <c r="P22" s="104" t="s">
        <v>118</v>
      </c>
      <c r="Q22" s="77">
        <v>100000</v>
      </c>
      <c r="R22" s="83">
        <f>'高圧法 - 手数料'!F21</f>
        <v>14000</v>
      </c>
    </row>
    <row r="23" spans="2:18" ht="23.25" customHeight="1" thickBot="1">
      <c r="B23" s="74"/>
      <c r="C23" s="71"/>
      <c r="D23" s="67"/>
      <c r="E23" s="71"/>
      <c r="F23" s="123" t="s">
        <v>116</v>
      </c>
      <c r="G23" s="125" t="str">
        <f>VLOOKUP(1,$N$5:$R$33,5,FALSE)</f>
        <v> </v>
      </c>
      <c r="K23" s="91">
        <f t="shared" si="5"/>
        <v>0</v>
      </c>
      <c r="L23" s="76">
        <f t="shared" si="4"/>
        <v>1</v>
      </c>
      <c r="M23" s="92" t="e">
        <f t="shared" si="2"/>
        <v>#N/A</v>
      </c>
      <c r="N23" s="88" t="e">
        <f t="shared" si="3"/>
        <v>#N/A</v>
      </c>
      <c r="O23" s="96">
        <v>5000</v>
      </c>
      <c r="P23" s="104" t="s">
        <v>118</v>
      </c>
      <c r="Q23" s="77">
        <v>25000</v>
      </c>
      <c r="R23" s="83">
        <f>'高圧法 - 手数料'!F22</f>
        <v>12000</v>
      </c>
    </row>
    <row r="24" spans="2:18" ht="16.5" customHeight="1">
      <c r="B24" s="74"/>
      <c r="C24"/>
      <c r="K24" s="91">
        <f t="shared" si="5"/>
        <v>0</v>
      </c>
      <c r="L24" s="76">
        <f t="shared" si="4"/>
        <v>1</v>
      </c>
      <c r="M24" s="92" t="e">
        <f t="shared" si="2"/>
        <v>#N/A</v>
      </c>
      <c r="N24" s="88" t="e">
        <f t="shared" si="3"/>
        <v>#N/A</v>
      </c>
      <c r="O24" s="96">
        <v>1000</v>
      </c>
      <c r="P24" s="104" t="s">
        <v>118</v>
      </c>
      <c r="Q24" s="77">
        <v>5000</v>
      </c>
      <c r="R24" s="83">
        <f>'高圧法 - 手数料'!F23</f>
        <v>9200</v>
      </c>
    </row>
    <row r="25" spans="2:18" ht="23.25" customHeight="1">
      <c r="B25" s="74" t="s">
        <v>106</v>
      </c>
      <c r="C25" t="s">
        <v>139</v>
      </c>
      <c r="K25" s="91">
        <f t="shared" si="5"/>
        <v>0</v>
      </c>
      <c r="L25" s="76">
        <f t="shared" si="4"/>
        <v>1</v>
      </c>
      <c r="M25" s="92" t="e">
        <f t="shared" si="2"/>
        <v>#N/A</v>
      </c>
      <c r="N25" s="88" t="e">
        <f t="shared" si="3"/>
        <v>#N/A</v>
      </c>
      <c r="O25" s="97">
        <v>200</v>
      </c>
      <c r="P25" s="104" t="s">
        <v>118</v>
      </c>
      <c r="Q25" s="77">
        <v>1000</v>
      </c>
      <c r="R25" s="83">
        <f>'高圧法 - 手数料'!F24</f>
        <v>8200</v>
      </c>
    </row>
    <row r="26" spans="2:18" ht="23.25" customHeight="1">
      <c r="B26" s="74"/>
      <c r="C26" s="67" t="s">
        <v>114</v>
      </c>
      <c r="D26" s="122" t="s">
        <v>134</v>
      </c>
      <c r="E26" s="67" t="s">
        <v>113</v>
      </c>
      <c r="F26" s="67" t="s">
        <v>131</v>
      </c>
      <c r="G26" s="67" t="s">
        <v>132</v>
      </c>
      <c r="H26" s="122" t="s">
        <v>135</v>
      </c>
      <c r="I26" s="67" t="s">
        <v>115</v>
      </c>
      <c r="K26" s="91">
        <f t="shared" si="5"/>
        <v>0</v>
      </c>
      <c r="L26" s="76">
        <f t="shared" si="4"/>
        <v>1</v>
      </c>
      <c r="M26" s="92" t="e">
        <f t="shared" si="2"/>
        <v>#N/A</v>
      </c>
      <c r="N26" s="88" t="e">
        <f t="shared" si="3"/>
        <v>#N/A</v>
      </c>
      <c r="O26" s="97">
        <v>100</v>
      </c>
      <c r="P26" s="104" t="s">
        <v>118</v>
      </c>
      <c r="Q26" s="78">
        <v>200</v>
      </c>
      <c r="R26" s="83">
        <f>'高圧法 - 手数料'!F25</f>
        <v>5100</v>
      </c>
    </row>
    <row r="27" spans="2:18" ht="23.25" customHeight="1" thickBot="1">
      <c r="B27" s="74"/>
      <c r="C27" s="130"/>
      <c r="D27" s="122" t="s">
        <v>134</v>
      </c>
      <c r="E27" s="130"/>
      <c r="F27" s="67" t="s">
        <v>131</v>
      </c>
      <c r="G27" s="130"/>
      <c r="H27" s="122" t="s">
        <v>135</v>
      </c>
      <c r="I27" s="130">
        <f>C27-(E27-G27)</f>
        <v>0</v>
      </c>
      <c r="K27" s="119">
        <f t="shared" si="5"/>
        <v>0</v>
      </c>
      <c r="L27" s="84">
        <f>IF($B$12="■",0,1)</f>
        <v>1</v>
      </c>
      <c r="M27" s="94" t="e">
        <f t="shared" si="2"/>
        <v>#N/A</v>
      </c>
      <c r="N27" s="89" t="e">
        <f t="shared" si="3"/>
        <v>#N/A</v>
      </c>
      <c r="O27" s="98">
        <v>-1000000</v>
      </c>
      <c r="P27" s="105" t="s">
        <v>118</v>
      </c>
      <c r="Q27" s="101">
        <v>0.1</v>
      </c>
      <c r="R27" s="85">
        <f>'高圧法 - 手数料'!F26</f>
        <v>3200</v>
      </c>
    </row>
    <row r="28" spans="2:18" ht="11.25" customHeight="1">
      <c r="B28" s="74"/>
      <c r="C28" s="124" t="s">
        <v>136</v>
      </c>
      <c r="D28" s="67"/>
      <c r="E28" s="124" t="s">
        <v>136</v>
      </c>
      <c r="F28" s="67"/>
      <c r="G28" s="124" t="s">
        <v>136</v>
      </c>
      <c r="I28" s="124" t="s">
        <v>136</v>
      </c>
      <c r="J28" s="124"/>
      <c r="K28" s="120">
        <f aca="true" t="shared" si="6" ref="K28:K33">IF($B$8="■",1,0)</f>
        <v>0</v>
      </c>
      <c r="L28" s="81">
        <f>IF($B$11="■",0,1)</f>
        <v>1</v>
      </c>
      <c r="M28" s="90" t="e">
        <f>_xlfn.IFS($B$11="■",IF($G$13&gt;=O28,IF($G$13&lt;Q28,1,0),0),$B$18="■",IF($G$20&gt;=O28,IF($G$20&lt;Q28,1,0),0),$B$25="■",IF($I$27&gt;=O28,IF($I$27&lt;Q28,1,0),0))</f>
        <v>#N/A</v>
      </c>
      <c r="N28" s="87" t="e">
        <f t="shared" si="3"/>
        <v>#N/A</v>
      </c>
      <c r="O28" s="95">
        <v>3000</v>
      </c>
      <c r="P28" s="118" t="s">
        <v>118</v>
      </c>
      <c r="Q28" s="100"/>
      <c r="R28" s="82">
        <f>'高圧法 - 手数料'!F27</f>
        <v>69000</v>
      </c>
    </row>
    <row r="29" spans="2:18" ht="11.25" customHeight="1" thickBot="1">
      <c r="B29" s="74"/>
      <c r="C29" s="124"/>
      <c r="D29" s="67"/>
      <c r="E29" s="124"/>
      <c r="F29" s="67"/>
      <c r="G29" s="124"/>
      <c r="I29" s="124"/>
      <c r="J29" s="124"/>
      <c r="K29" s="121">
        <f t="shared" si="6"/>
        <v>0</v>
      </c>
      <c r="L29" s="76">
        <f>IF($B$11="■",0,1)</f>
        <v>1</v>
      </c>
      <c r="M29" s="92" t="e">
        <f t="shared" si="2"/>
        <v>#N/A</v>
      </c>
      <c r="N29" s="88" t="e">
        <f t="shared" si="3"/>
        <v>#N/A</v>
      </c>
      <c r="O29" s="96">
        <v>1000</v>
      </c>
      <c r="P29" s="104" t="s">
        <v>118</v>
      </c>
      <c r="Q29" s="77">
        <v>3000</v>
      </c>
      <c r="R29" s="83">
        <f>'高圧法 - 手数料'!F28</f>
        <v>62000</v>
      </c>
    </row>
    <row r="30" spans="2:18" ht="23.25" customHeight="1" thickBot="1">
      <c r="B30" s="74"/>
      <c r="C30" s="71"/>
      <c r="D30" s="67"/>
      <c r="E30" s="71"/>
      <c r="H30" s="123" t="s">
        <v>116</v>
      </c>
      <c r="I30" s="125" t="str">
        <f>VLOOKUP(1,$N$5:$R$33,5,FALSE)</f>
        <v> </v>
      </c>
      <c r="J30" s="71"/>
      <c r="K30" s="121">
        <f t="shared" si="6"/>
        <v>0</v>
      </c>
      <c r="L30" s="76">
        <f>IF($B$11="■",0,1)</f>
        <v>1</v>
      </c>
      <c r="M30" s="92" t="e">
        <f t="shared" si="2"/>
        <v>#N/A</v>
      </c>
      <c r="N30" s="88" t="e">
        <f t="shared" si="3"/>
        <v>#N/A</v>
      </c>
      <c r="O30" s="97">
        <v>300</v>
      </c>
      <c r="P30" s="104" t="s">
        <v>118</v>
      </c>
      <c r="Q30" s="77">
        <v>1000</v>
      </c>
      <c r="R30" s="83">
        <f>'高圧法 - 手数料'!F29</f>
        <v>55000</v>
      </c>
    </row>
    <row r="31" spans="2:18" ht="11.25" customHeight="1">
      <c r="B31" s="74"/>
      <c r="C31"/>
      <c r="K31" s="121">
        <f t="shared" si="6"/>
        <v>0</v>
      </c>
      <c r="L31" s="76">
        <f>IF($B$11="■",0,1)</f>
        <v>1</v>
      </c>
      <c r="M31" s="92" t="e">
        <f t="shared" si="2"/>
        <v>#N/A</v>
      </c>
      <c r="N31" s="88" t="e">
        <f t="shared" si="3"/>
        <v>#N/A</v>
      </c>
      <c r="O31" s="97">
        <v>100</v>
      </c>
      <c r="P31" s="104" t="s">
        <v>118</v>
      </c>
      <c r="Q31" s="78">
        <v>300</v>
      </c>
      <c r="R31" s="83">
        <f>'高圧法 - 手数料'!F30</f>
        <v>38000</v>
      </c>
    </row>
    <row r="32" spans="11:18" ht="23.25" customHeight="1">
      <c r="K32" s="121">
        <f t="shared" si="6"/>
        <v>0</v>
      </c>
      <c r="L32" s="76">
        <f>IF($B$11="■",0,1)</f>
        <v>1</v>
      </c>
      <c r="M32" s="92" t="e">
        <f t="shared" si="2"/>
        <v>#N/A</v>
      </c>
      <c r="N32" s="88" t="e">
        <f t="shared" si="3"/>
        <v>#N/A</v>
      </c>
      <c r="O32" s="97">
        <v>20</v>
      </c>
      <c r="P32" s="104" t="s">
        <v>118</v>
      </c>
      <c r="Q32" s="78">
        <v>100</v>
      </c>
      <c r="R32" s="83">
        <f>'高圧法 - 手数料'!F31</f>
        <v>30000</v>
      </c>
    </row>
    <row r="33" spans="11:18" ht="23.25" customHeight="1" thickBot="1">
      <c r="K33" s="119">
        <f t="shared" si="6"/>
        <v>0</v>
      </c>
      <c r="L33" s="84">
        <f>IF($B$12="■",0,1)</f>
        <v>1</v>
      </c>
      <c r="M33" s="94" t="e">
        <f t="shared" si="2"/>
        <v>#N/A</v>
      </c>
      <c r="N33" s="89" t="e">
        <f t="shared" si="3"/>
        <v>#N/A</v>
      </c>
      <c r="O33" s="98">
        <v>-100000</v>
      </c>
      <c r="P33" s="105" t="s">
        <v>118</v>
      </c>
      <c r="Q33" s="101">
        <v>0.1</v>
      </c>
      <c r="R33" s="85">
        <f>'高圧法 - 手数料'!F32</f>
        <v>16000</v>
      </c>
    </row>
  </sheetData>
  <sheetProtection password="8249" sheet="1" formatCells="0"/>
  <mergeCells count="6">
    <mergeCell ref="A1:I1"/>
    <mergeCell ref="K5:K6"/>
    <mergeCell ref="L5:L6"/>
    <mergeCell ref="M5:M6"/>
    <mergeCell ref="K1:L3"/>
    <mergeCell ref="M2:M3"/>
  </mergeCells>
  <conditionalFormatting sqref="G16">
    <cfRule type="expression" priority="9" dxfId="7" stopIfTrue="1">
      <formula>COUNTIF($B$18:$B$25,"■")=1</formula>
    </cfRule>
  </conditionalFormatting>
  <conditionalFormatting sqref="I30 G27 E27 C27">
    <cfRule type="expression" priority="6" dxfId="7" stopIfTrue="1">
      <formula>COUNTIF($B$11:$B$18,"■")=1</formula>
    </cfRule>
  </conditionalFormatting>
  <conditionalFormatting sqref="G13 G20 I27">
    <cfRule type="expression" priority="4" dxfId="7" stopIfTrue="1">
      <formula>$C13=""</formula>
    </cfRule>
  </conditionalFormatting>
  <conditionalFormatting sqref="C13 E13 C20 E20 C27 E27 G27">
    <cfRule type="expression" priority="2" dxfId="3" stopIfTrue="1">
      <formula>$B11="■"</formula>
    </cfRule>
  </conditionalFormatting>
  <conditionalFormatting sqref="C13 E13 E20 C20 C27 E27 G27">
    <cfRule type="notContainsBlanks" priority="1" dxfId="2" stopIfTrue="1">
      <formula>LEN(TRIM(C13))&gt;0</formula>
    </cfRule>
  </conditionalFormatting>
  <conditionalFormatting sqref="G23 E20 C20">
    <cfRule type="expression" priority="5" dxfId="7" stopIfTrue="1">
      <formula>COUNTIF($B$25,"■")=1</formula>
    </cfRule>
    <cfRule type="expression" priority="7" dxfId="7" stopIfTrue="1">
      <formula>COUNTIF($B$11,"■")=1</formula>
    </cfRule>
  </conditionalFormatting>
  <dataValidations count="1">
    <dataValidation type="list" allowBlank="1" showInputMessage="1" showErrorMessage="1" sqref="B6:B8 B11:B31">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27"/>
  <sheetViews>
    <sheetView view="pageBreakPreview" zoomScaleSheetLayoutView="100" zoomScalePageLayoutView="0" workbookViewId="0" topLeftCell="A1">
      <selection activeCell="M2" sqref="M2"/>
    </sheetView>
  </sheetViews>
  <sheetFormatPr defaultColWidth="9.00390625" defaultRowHeight="30" customHeight="1"/>
  <cols>
    <col min="1" max="1" width="5.625" style="27" customWidth="1"/>
    <col min="2" max="2" width="70.625" style="25" customWidth="1"/>
    <col min="3" max="3" width="25.625" style="30" customWidth="1"/>
    <col min="4" max="8" width="4.50390625" style="25" customWidth="1"/>
    <col min="9" max="16384" width="9.00390625" style="25" customWidth="1"/>
  </cols>
  <sheetData>
    <row r="1" spans="1:3" ht="45" customHeight="1">
      <c r="A1" s="165" t="s">
        <v>42</v>
      </c>
      <c r="B1" s="165"/>
      <c r="C1" s="165"/>
    </row>
    <row r="2" spans="1:3" ht="30" customHeight="1" thickBot="1">
      <c r="A2" s="128"/>
      <c r="B2" s="26"/>
      <c r="C2" s="129"/>
    </row>
    <row r="3" spans="1:3" ht="30" customHeight="1" thickBot="1">
      <c r="A3" s="191" t="s">
        <v>43</v>
      </c>
      <c r="B3" s="192"/>
      <c r="C3" s="75" t="s">
        <v>44</v>
      </c>
    </row>
    <row r="4" spans="1:3" ht="30" customHeight="1">
      <c r="A4" s="34">
        <v>1</v>
      </c>
      <c r="B4" s="28" t="s">
        <v>55</v>
      </c>
      <c r="C4" s="33">
        <v>31000</v>
      </c>
    </row>
    <row r="5" spans="1:3" ht="30" customHeight="1">
      <c r="A5" s="31">
        <v>2</v>
      </c>
      <c r="B5" s="29" t="s">
        <v>56</v>
      </c>
      <c r="C5" s="32" t="s">
        <v>82</v>
      </c>
    </row>
    <row r="6" spans="1:3" ht="30" customHeight="1">
      <c r="A6" s="31">
        <v>3</v>
      </c>
      <c r="B6" s="29" t="s">
        <v>57</v>
      </c>
      <c r="C6" s="32" t="s">
        <v>83</v>
      </c>
    </row>
    <row r="7" spans="1:3" ht="30" customHeight="1">
      <c r="A7" s="31">
        <v>4</v>
      </c>
      <c r="B7" s="29" t="s">
        <v>58</v>
      </c>
      <c r="C7" s="32" t="s">
        <v>45</v>
      </c>
    </row>
    <row r="8" spans="1:3" ht="30" customHeight="1">
      <c r="A8" s="31">
        <v>5</v>
      </c>
      <c r="B8" s="29" t="s">
        <v>59</v>
      </c>
      <c r="C8" s="32" t="s">
        <v>46</v>
      </c>
    </row>
    <row r="9" spans="1:3" ht="30" customHeight="1">
      <c r="A9" s="31">
        <v>6</v>
      </c>
      <c r="B9" s="29" t="s">
        <v>60</v>
      </c>
      <c r="C9" s="32" t="s">
        <v>47</v>
      </c>
    </row>
    <row r="10" spans="1:3" ht="30" customHeight="1">
      <c r="A10" s="193">
        <v>7</v>
      </c>
      <c r="B10" s="35" t="s">
        <v>61</v>
      </c>
      <c r="C10" s="36"/>
    </row>
    <row r="11" spans="1:3" ht="30" customHeight="1">
      <c r="A11" s="194"/>
      <c r="B11" s="37" t="s">
        <v>62</v>
      </c>
      <c r="C11" s="38">
        <v>55000</v>
      </c>
    </row>
    <row r="12" spans="1:3" ht="30" customHeight="1">
      <c r="A12" s="194"/>
      <c r="B12" s="37" t="s">
        <v>63</v>
      </c>
      <c r="C12" s="38">
        <v>80000</v>
      </c>
    </row>
    <row r="13" spans="1:3" ht="30" customHeight="1">
      <c r="A13" s="195"/>
      <c r="B13" s="39" t="s">
        <v>64</v>
      </c>
      <c r="C13" s="40">
        <v>110000</v>
      </c>
    </row>
    <row r="14" spans="1:3" ht="30" customHeight="1">
      <c r="A14" s="31">
        <v>8</v>
      </c>
      <c r="B14" s="29" t="s">
        <v>65</v>
      </c>
      <c r="C14" s="32" t="s">
        <v>48</v>
      </c>
    </row>
    <row r="15" spans="1:3" ht="30" customHeight="1">
      <c r="A15" s="31">
        <v>9</v>
      </c>
      <c r="B15" s="29" t="s">
        <v>66</v>
      </c>
      <c r="C15" s="32" t="s">
        <v>49</v>
      </c>
    </row>
    <row r="16" spans="1:3" ht="30" customHeight="1">
      <c r="A16" s="31">
        <v>10</v>
      </c>
      <c r="B16" s="29" t="s">
        <v>67</v>
      </c>
      <c r="C16" s="32" t="s">
        <v>50</v>
      </c>
    </row>
    <row r="17" spans="1:3" ht="30" customHeight="1">
      <c r="A17" s="31">
        <v>11</v>
      </c>
      <c r="B17" s="29" t="s">
        <v>68</v>
      </c>
      <c r="C17" s="32" t="s">
        <v>51</v>
      </c>
    </row>
    <row r="18" spans="1:3" ht="30" customHeight="1">
      <c r="A18" s="31">
        <v>12</v>
      </c>
      <c r="B18" s="29" t="s">
        <v>69</v>
      </c>
      <c r="C18" s="32" t="s">
        <v>52</v>
      </c>
    </row>
    <row r="19" spans="1:3" ht="30" customHeight="1">
      <c r="A19" s="31">
        <v>13</v>
      </c>
      <c r="B19" s="29" t="s">
        <v>70</v>
      </c>
      <c r="C19" s="32" t="s">
        <v>49</v>
      </c>
    </row>
    <row r="20" spans="1:3" ht="30" customHeight="1">
      <c r="A20" s="31">
        <v>14</v>
      </c>
      <c r="B20" s="29" t="s">
        <v>71</v>
      </c>
      <c r="C20" s="32" t="s">
        <v>53</v>
      </c>
    </row>
    <row r="21" spans="1:3" ht="30" customHeight="1">
      <c r="A21" s="31">
        <v>15</v>
      </c>
      <c r="B21" s="29" t="s">
        <v>72</v>
      </c>
      <c r="C21" s="32" t="s">
        <v>54</v>
      </c>
    </row>
    <row r="22" spans="1:3" ht="30" customHeight="1">
      <c r="A22" s="31">
        <v>16</v>
      </c>
      <c r="B22" s="29" t="s">
        <v>73</v>
      </c>
      <c r="C22" s="32" t="s">
        <v>54</v>
      </c>
    </row>
    <row r="23" spans="1:3" ht="30" customHeight="1">
      <c r="A23" s="31">
        <v>17</v>
      </c>
      <c r="B23" s="29" t="s">
        <v>74</v>
      </c>
      <c r="C23" s="32">
        <v>3300</v>
      </c>
    </row>
    <row r="24" spans="1:3" ht="30" customHeight="1">
      <c r="A24" s="31">
        <v>18</v>
      </c>
      <c r="B24" s="29" t="s">
        <v>75</v>
      </c>
      <c r="C24" s="32">
        <v>2300</v>
      </c>
    </row>
    <row r="25" spans="1:3" ht="30" customHeight="1">
      <c r="A25" s="31">
        <v>19</v>
      </c>
      <c r="B25" s="29" t="s">
        <v>76</v>
      </c>
      <c r="C25" s="32">
        <v>1200</v>
      </c>
    </row>
    <row r="26" spans="1:3" ht="30" customHeight="1">
      <c r="A26" s="193">
        <v>20</v>
      </c>
      <c r="B26" s="35" t="s">
        <v>77</v>
      </c>
      <c r="C26" s="36">
        <v>20700</v>
      </c>
    </row>
    <row r="27" spans="1:3" ht="30" customHeight="1" thickBot="1">
      <c r="A27" s="196"/>
      <c r="B27" s="41" t="s">
        <v>78</v>
      </c>
      <c r="C27" s="42">
        <v>20200</v>
      </c>
    </row>
  </sheetData>
  <sheetProtection password="8249" sheet="1" formatCells="0"/>
  <mergeCells count="4">
    <mergeCell ref="A3:B3"/>
    <mergeCell ref="A10:A13"/>
    <mergeCell ref="A26:A27"/>
    <mergeCell ref="A1:C1"/>
  </mergeCells>
  <printOptions horizontalCentered="1"/>
  <pageMargins left="0.7874015748031497" right="0.7874015748031497" top="0.7874015748031497" bottom="0.7874015748031497" header="0" footer="0"/>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王丸　祐華（危機管理防災課）</cp:lastModifiedBy>
  <cp:lastPrinted>2022-02-24T02:35:18Z</cp:lastPrinted>
  <dcterms:created xsi:type="dcterms:W3CDTF">2009-08-27T02:15:19Z</dcterms:created>
  <dcterms:modified xsi:type="dcterms:W3CDTF">2023-03-31T02:42:05Z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