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50500農業経営課\#21 環境保全型農業担当\環境②ー\特別栽培農農産物制度\HP更新台帳\"/>
    </mc:Choice>
  </mc:AlternateContent>
  <xr:revisionPtr revIDLastSave="0" documentId="13_ncr:101_{0E2F9869-F65A-4926-9AB2-CF25E73F76C8}" xr6:coauthVersionLast="47" xr6:coauthVersionMax="47" xr10:uidLastSave="{00000000-0000-0000-0000-000000000000}"/>
  <workbookProtection workbookAlgorithmName="SHA-512" workbookHashValue="XhKYHaCA6M+wD7pjcROmPYl/A9MTAd1RQ524IyUNjgGxCDUHF0O0ErPD9E681M3+59Y196erjLYzAlMYiFqc7g==" workbookSaltValue="lwYYZOUl1w5a1EkMEEeRIw==" workbookSpinCount="100000" lockStructure="1"/>
  <bookViews>
    <workbookView xWindow="2170" yWindow="-17390" windowWidth="30940" windowHeight="16780" activeTab="1" xr2:uid="{E5ABBB79-F30D-4B4D-A017-46B764A66C80}"/>
  </bookViews>
  <sheets>
    <sheet name="参照（年度等）" sheetId="2" r:id="rId1"/>
    <sheet name="入力" sheetId="1" r:id="rId2"/>
    <sheet name="Sheet1" sheetId="4" r:id="rId3"/>
    <sheet name="印刷用リスト" sheetId="3" r:id="rId4"/>
  </sheets>
  <externalReferences>
    <externalReference r:id="rId5"/>
  </externalReferences>
  <definedNames>
    <definedName name="_xlnm._FilterDatabase" localSheetId="1" hidden="1">入力!$A$4:$AS$4</definedName>
    <definedName name="_xlnm.Print_Area" localSheetId="1">入力!$C$3:$Q$155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2" i="1" l="1"/>
  <c r="P93" i="1"/>
  <c r="AH82" i="1" l="1"/>
  <c r="AH81" i="1"/>
  <c r="AH80" i="1"/>
  <c r="AH79" i="1"/>
  <c r="AH78" i="1"/>
  <c r="AH77" i="1"/>
  <c r="AH76" i="1"/>
  <c r="AH75" i="1"/>
  <c r="AH74" i="1"/>
  <c r="AH73" i="1" l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1" i="1"/>
  <c r="AH40" i="1"/>
  <c r="AH39" i="1"/>
  <c r="AH38" i="1"/>
  <c r="AH37" i="1"/>
  <c r="AH36" i="1"/>
  <c r="AH35" i="1"/>
  <c r="AH34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O155" i="1" l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N156" i="1" l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AH5" i="1" l="1"/>
  <c r="G3" i="3" l="1"/>
  <c r="S2" i="3" l="1"/>
  <c r="B2" i="3"/>
  <c r="T4" i="3" l="1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2" i="3"/>
  <c r="G40" i="3"/>
  <c r="J40" i="3" s="1"/>
  <c r="G39" i="3"/>
  <c r="J39" i="3" s="1"/>
  <c r="G38" i="3"/>
  <c r="J38" i="3" s="1"/>
  <c r="G37" i="3"/>
  <c r="J37" i="3" s="1"/>
  <c r="G36" i="3"/>
  <c r="J36" i="3" s="1"/>
  <c r="G35" i="3"/>
  <c r="J35" i="3" s="1"/>
  <c r="G34" i="3"/>
  <c r="J34" i="3" s="1"/>
  <c r="G33" i="3"/>
  <c r="J33" i="3" s="1"/>
  <c r="G32" i="3"/>
  <c r="J32" i="3" s="1"/>
  <c r="G31" i="3"/>
  <c r="J31" i="3" s="1"/>
  <c r="G30" i="3"/>
  <c r="J30" i="3" s="1"/>
  <c r="G29" i="3"/>
  <c r="J29" i="3" s="1"/>
  <c r="G28" i="3"/>
  <c r="J28" i="3" s="1"/>
  <c r="G27" i="3"/>
  <c r="J27" i="3" s="1"/>
  <c r="G26" i="3"/>
  <c r="J26" i="3" s="1"/>
  <c r="G25" i="3"/>
  <c r="J25" i="3" s="1"/>
  <c r="G24" i="3"/>
  <c r="J24" i="3" s="1"/>
  <c r="G23" i="3"/>
  <c r="J23" i="3" s="1"/>
  <c r="G22" i="3"/>
  <c r="J22" i="3" s="1"/>
  <c r="G21" i="3"/>
  <c r="J21" i="3" s="1"/>
  <c r="G20" i="3"/>
  <c r="J20" i="3" s="1"/>
  <c r="G19" i="3"/>
  <c r="J19" i="3" s="1"/>
  <c r="G18" i="3"/>
  <c r="J18" i="3" s="1"/>
  <c r="G17" i="3"/>
  <c r="J17" i="3" s="1"/>
  <c r="G16" i="3"/>
  <c r="J16" i="3" s="1"/>
  <c r="G15" i="3"/>
  <c r="J15" i="3" s="1"/>
  <c r="G14" i="3"/>
  <c r="J14" i="3" s="1"/>
  <c r="G13" i="3"/>
  <c r="J13" i="3" s="1"/>
  <c r="G12" i="3"/>
  <c r="J12" i="3" s="1"/>
  <c r="G11" i="3"/>
  <c r="J11" i="3" s="1"/>
  <c r="G10" i="3"/>
  <c r="J10" i="3" s="1"/>
  <c r="G9" i="3"/>
  <c r="J9" i="3" s="1"/>
  <c r="G8" i="3"/>
  <c r="J8" i="3" s="1"/>
  <c r="G7" i="3"/>
  <c r="J7" i="3" s="1"/>
  <c r="G6" i="3"/>
  <c r="J6" i="3" s="1"/>
  <c r="G5" i="3"/>
  <c r="J5" i="3" s="1"/>
  <c r="G4" i="3"/>
  <c r="J4" i="3" s="1"/>
  <c r="J3" i="3"/>
  <c r="S7" i="3"/>
  <c r="H4" i="3" l="1"/>
  <c r="H6" i="3"/>
  <c r="H7" i="3"/>
  <c r="H8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3" i="3"/>
  <c r="H5" i="3"/>
  <c r="H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U3" i="3" l="1"/>
  <c r="V3" i="3"/>
  <c r="W3" i="3"/>
  <c r="X3" i="3"/>
  <c r="U4" i="3"/>
  <c r="V4" i="3"/>
  <c r="W4" i="3"/>
  <c r="X4" i="3"/>
  <c r="U5" i="3"/>
  <c r="V5" i="3"/>
  <c r="W5" i="3"/>
  <c r="X5" i="3"/>
  <c r="U6" i="3"/>
  <c r="V6" i="3"/>
  <c r="W6" i="3"/>
  <c r="X6" i="3"/>
  <c r="U7" i="3"/>
  <c r="V7" i="3"/>
  <c r="W7" i="3"/>
  <c r="X7" i="3"/>
  <c r="U8" i="3"/>
  <c r="V8" i="3"/>
  <c r="W8" i="3"/>
  <c r="X8" i="3"/>
  <c r="U9" i="3"/>
  <c r="V9" i="3"/>
  <c r="W9" i="3"/>
  <c r="X9" i="3"/>
  <c r="U10" i="3"/>
  <c r="V10" i="3"/>
  <c r="W10" i="3"/>
  <c r="X10" i="3"/>
  <c r="U11" i="3"/>
  <c r="V11" i="3"/>
  <c r="W11" i="3"/>
  <c r="X11" i="3"/>
  <c r="U12" i="3"/>
  <c r="V12" i="3"/>
  <c r="W12" i="3"/>
  <c r="X12" i="3"/>
  <c r="U13" i="3"/>
  <c r="V13" i="3"/>
  <c r="W13" i="3"/>
  <c r="X13" i="3"/>
  <c r="U14" i="3"/>
  <c r="V14" i="3"/>
  <c r="W14" i="3"/>
  <c r="X14" i="3"/>
  <c r="U15" i="3"/>
  <c r="V15" i="3"/>
  <c r="W15" i="3"/>
  <c r="X15" i="3"/>
  <c r="U16" i="3"/>
  <c r="V16" i="3"/>
  <c r="W16" i="3"/>
  <c r="X16" i="3"/>
  <c r="U17" i="3"/>
  <c r="V17" i="3"/>
  <c r="W17" i="3"/>
  <c r="X17" i="3"/>
  <c r="U18" i="3"/>
  <c r="V18" i="3"/>
  <c r="W18" i="3"/>
  <c r="X18" i="3"/>
  <c r="U19" i="3"/>
  <c r="V19" i="3"/>
  <c r="W19" i="3"/>
  <c r="X19" i="3"/>
  <c r="U20" i="3"/>
  <c r="V20" i="3"/>
  <c r="W20" i="3"/>
  <c r="X20" i="3"/>
  <c r="U21" i="3"/>
  <c r="V21" i="3"/>
  <c r="W21" i="3"/>
  <c r="X21" i="3"/>
  <c r="U22" i="3"/>
  <c r="V22" i="3"/>
  <c r="W22" i="3"/>
  <c r="X22" i="3"/>
  <c r="U23" i="3"/>
  <c r="V23" i="3"/>
  <c r="W23" i="3"/>
  <c r="X23" i="3"/>
  <c r="U24" i="3"/>
  <c r="V24" i="3"/>
  <c r="W24" i="3"/>
  <c r="X24" i="3"/>
  <c r="U25" i="3"/>
  <c r="V25" i="3"/>
  <c r="W25" i="3"/>
  <c r="X25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U33" i="3"/>
  <c r="V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V37" i="3"/>
  <c r="W37" i="3"/>
  <c r="X37" i="3"/>
  <c r="U38" i="3"/>
  <c r="V38" i="3"/>
  <c r="W38" i="3"/>
  <c r="X38" i="3"/>
  <c r="U39" i="3"/>
  <c r="V39" i="3"/>
  <c r="W39" i="3"/>
  <c r="X39" i="3"/>
  <c r="U40" i="3"/>
  <c r="V40" i="3"/>
  <c r="W40" i="3"/>
  <c r="X40" i="3"/>
  <c r="X2" i="3"/>
  <c r="W2" i="3"/>
  <c r="V2" i="3"/>
  <c r="U2" i="3"/>
  <c r="C2" i="3"/>
  <c r="S40" i="3"/>
  <c r="R40" i="3"/>
  <c r="Q40" i="3"/>
  <c r="P40" i="3"/>
  <c r="O40" i="3"/>
  <c r="N40" i="3"/>
  <c r="M40" i="3"/>
  <c r="L40" i="3"/>
  <c r="K40" i="3"/>
  <c r="C40" i="3"/>
  <c r="E40" i="3" s="1"/>
  <c r="B40" i="3"/>
  <c r="S39" i="3"/>
  <c r="R39" i="3"/>
  <c r="Q39" i="3"/>
  <c r="P39" i="3"/>
  <c r="O39" i="3"/>
  <c r="N39" i="3"/>
  <c r="M39" i="3"/>
  <c r="L39" i="3"/>
  <c r="K39" i="3"/>
  <c r="C39" i="3"/>
  <c r="D39" i="3" s="1"/>
  <c r="B39" i="3"/>
  <c r="S38" i="3"/>
  <c r="R38" i="3"/>
  <c r="Q38" i="3"/>
  <c r="P38" i="3"/>
  <c r="O38" i="3"/>
  <c r="N38" i="3"/>
  <c r="M38" i="3"/>
  <c r="L38" i="3"/>
  <c r="K38" i="3"/>
  <c r="C38" i="3"/>
  <c r="D38" i="3" s="1"/>
  <c r="B38" i="3"/>
  <c r="S37" i="3"/>
  <c r="R37" i="3"/>
  <c r="Q37" i="3"/>
  <c r="P37" i="3"/>
  <c r="O37" i="3"/>
  <c r="N37" i="3"/>
  <c r="M37" i="3"/>
  <c r="L37" i="3"/>
  <c r="K37" i="3"/>
  <c r="C37" i="3"/>
  <c r="F37" i="3" s="1"/>
  <c r="B37" i="3"/>
  <c r="S36" i="3"/>
  <c r="R36" i="3"/>
  <c r="Q36" i="3"/>
  <c r="P36" i="3"/>
  <c r="O36" i="3"/>
  <c r="N36" i="3"/>
  <c r="M36" i="3"/>
  <c r="L36" i="3"/>
  <c r="K36" i="3"/>
  <c r="C36" i="3"/>
  <c r="E36" i="3" s="1"/>
  <c r="B36" i="3"/>
  <c r="S35" i="3"/>
  <c r="R35" i="3"/>
  <c r="Q35" i="3"/>
  <c r="P35" i="3"/>
  <c r="O35" i="3"/>
  <c r="N35" i="3"/>
  <c r="M35" i="3"/>
  <c r="L35" i="3"/>
  <c r="K35" i="3"/>
  <c r="C35" i="3"/>
  <c r="D35" i="3" s="1"/>
  <c r="B35" i="3"/>
  <c r="S34" i="3"/>
  <c r="R34" i="3"/>
  <c r="Q34" i="3"/>
  <c r="P34" i="3"/>
  <c r="O34" i="3"/>
  <c r="N34" i="3"/>
  <c r="M34" i="3"/>
  <c r="L34" i="3"/>
  <c r="K34" i="3"/>
  <c r="C34" i="3"/>
  <c r="D34" i="3" s="1"/>
  <c r="B34" i="3"/>
  <c r="S33" i="3"/>
  <c r="R33" i="3"/>
  <c r="Q33" i="3"/>
  <c r="P33" i="3"/>
  <c r="O33" i="3"/>
  <c r="N33" i="3"/>
  <c r="M33" i="3"/>
  <c r="L33" i="3"/>
  <c r="K33" i="3"/>
  <c r="C33" i="3"/>
  <c r="F33" i="3" s="1"/>
  <c r="B33" i="3"/>
  <c r="S32" i="3"/>
  <c r="R32" i="3"/>
  <c r="Q32" i="3"/>
  <c r="P32" i="3"/>
  <c r="O32" i="3"/>
  <c r="N32" i="3"/>
  <c r="M32" i="3"/>
  <c r="L32" i="3"/>
  <c r="K32" i="3"/>
  <c r="C32" i="3"/>
  <c r="E32" i="3" s="1"/>
  <c r="B32" i="3"/>
  <c r="S31" i="3"/>
  <c r="R31" i="3"/>
  <c r="Q31" i="3"/>
  <c r="P31" i="3"/>
  <c r="O31" i="3"/>
  <c r="N31" i="3"/>
  <c r="M31" i="3"/>
  <c r="L31" i="3"/>
  <c r="K31" i="3"/>
  <c r="C31" i="3"/>
  <c r="D31" i="3" s="1"/>
  <c r="B31" i="3"/>
  <c r="S30" i="3"/>
  <c r="R30" i="3"/>
  <c r="Q30" i="3"/>
  <c r="P30" i="3"/>
  <c r="O30" i="3"/>
  <c r="N30" i="3"/>
  <c r="M30" i="3"/>
  <c r="L30" i="3"/>
  <c r="K30" i="3"/>
  <c r="C30" i="3"/>
  <c r="D30" i="3" s="1"/>
  <c r="B30" i="3"/>
  <c r="S29" i="3"/>
  <c r="R29" i="3"/>
  <c r="Q29" i="3"/>
  <c r="P29" i="3"/>
  <c r="O29" i="3"/>
  <c r="N29" i="3"/>
  <c r="M29" i="3"/>
  <c r="L29" i="3"/>
  <c r="K29" i="3"/>
  <c r="C29" i="3"/>
  <c r="F29" i="3" s="1"/>
  <c r="B29" i="3"/>
  <c r="S28" i="3"/>
  <c r="R28" i="3"/>
  <c r="Q28" i="3"/>
  <c r="P28" i="3"/>
  <c r="O28" i="3"/>
  <c r="N28" i="3"/>
  <c r="M28" i="3"/>
  <c r="L28" i="3"/>
  <c r="K28" i="3"/>
  <c r="C28" i="3"/>
  <c r="E28" i="3" s="1"/>
  <c r="B28" i="3"/>
  <c r="S27" i="3"/>
  <c r="R27" i="3"/>
  <c r="Q27" i="3"/>
  <c r="P27" i="3"/>
  <c r="O27" i="3"/>
  <c r="N27" i="3"/>
  <c r="M27" i="3"/>
  <c r="L27" i="3"/>
  <c r="K27" i="3"/>
  <c r="C27" i="3"/>
  <c r="D27" i="3" s="1"/>
  <c r="B27" i="3"/>
  <c r="S26" i="3"/>
  <c r="R26" i="3"/>
  <c r="Q26" i="3"/>
  <c r="P26" i="3"/>
  <c r="O26" i="3"/>
  <c r="N26" i="3"/>
  <c r="M26" i="3"/>
  <c r="L26" i="3"/>
  <c r="K26" i="3"/>
  <c r="C26" i="3"/>
  <c r="D26" i="3" s="1"/>
  <c r="B26" i="3"/>
  <c r="S25" i="3"/>
  <c r="R25" i="3"/>
  <c r="Q25" i="3"/>
  <c r="P25" i="3"/>
  <c r="O25" i="3"/>
  <c r="N25" i="3"/>
  <c r="M25" i="3"/>
  <c r="L25" i="3"/>
  <c r="K25" i="3"/>
  <c r="C25" i="3"/>
  <c r="F25" i="3" s="1"/>
  <c r="B25" i="3"/>
  <c r="S24" i="3"/>
  <c r="R24" i="3"/>
  <c r="Q24" i="3"/>
  <c r="P24" i="3"/>
  <c r="O24" i="3"/>
  <c r="N24" i="3"/>
  <c r="M24" i="3"/>
  <c r="L24" i="3"/>
  <c r="K24" i="3"/>
  <c r="C24" i="3"/>
  <c r="E24" i="3" s="1"/>
  <c r="B24" i="3"/>
  <c r="S23" i="3"/>
  <c r="R23" i="3"/>
  <c r="Q23" i="3"/>
  <c r="P23" i="3"/>
  <c r="O23" i="3"/>
  <c r="N23" i="3"/>
  <c r="M23" i="3"/>
  <c r="L23" i="3"/>
  <c r="K23" i="3"/>
  <c r="C23" i="3"/>
  <c r="D23" i="3" s="1"/>
  <c r="B23" i="3"/>
  <c r="S22" i="3"/>
  <c r="R22" i="3"/>
  <c r="Q22" i="3"/>
  <c r="P22" i="3"/>
  <c r="O22" i="3"/>
  <c r="N22" i="3"/>
  <c r="M22" i="3"/>
  <c r="L22" i="3"/>
  <c r="K22" i="3"/>
  <c r="C22" i="3"/>
  <c r="D22" i="3" s="1"/>
  <c r="B22" i="3"/>
  <c r="S21" i="3"/>
  <c r="R21" i="3"/>
  <c r="Q21" i="3"/>
  <c r="P21" i="3"/>
  <c r="O21" i="3"/>
  <c r="N21" i="3"/>
  <c r="M21" i="3"/>
  <c r="L21" i="3"/>
  <c r="K21" i="3"/>
  <c r="C21" i="3"/>
  <c r="F21" i="3" s="1"/>
  <c r="B21" i="3"/>
  <c r="S20" i="3"/>
  <c r="R20" i="3"/>
  <c r="Q20" i="3"/>
  <c r="P20" i="3"/>
  <c r="O20" i="3"/>
  <c r="N20" i="3"/>
  <c r="M20" i="3"/>
  <c r="L20" i="3"/>
  <c r="K20" i="3"/>
  <c r="C20" i="3"/>
  <c r="E20" i="3" s="1"/>
  <c r="B20" i="3"/>
  <c r="S19" i="3"/>
  <c r="R19" i="3"/>
  <c r="Q19" i="3"/>
  <c r="P19" i="3"/>
  <c r="O19" i="3"/>
  <c r="N19" i="3"/>
  <c r="M19" i="3"/>
  <c r="L19" i="3"/>
  <c r="K19" i="3"/>
  <c r="C19" i="3"/>
  <c r="D19" i="3" s="1"/>
  <c r="B19" i="3"/>
  <c r="S18" i="3"/>
  <c r="R18" i="3"/>
  <c r="Q18" i="3"/>
  <c r="P18" i="3"/>
  <c r="O18" i="3"/>
  <c r="N18" i="3"/>
  <c r="M18" i="3"/>
  <c r="L18" i="3"/>
  <c r="K18" i="3"/>
  <c r="C18" i="3"/>
  <c r="D18" i="3" s="1"/>
  <c r="B18" i="3"/>
  <c r="S17" i="3"/>
  <c r="R17" i="3"/>
  <c r="Q17" i="3"/>
  <c r="P17" i="3"/>
  <c r="O17" i="3"/>
  <c r="N17" i="3"/>
  <c r="M17" i="3"/>
  <c r="L17" i="3"/>
  <c r="K17" i="3"/>
  <c r="C17" i="3"/>
  <c r="F17" i="3" s="1"/>
  <c r="B17" i="3"/>
  <c r="S16" i="3"/>
  <c r="R16" i="3"/>
  <c r="Q16" i="3"/>
  <c r="P16" i="3"/>
  <c r="O16" i="3"/>
  <c r="N16" i="3"/>
  <c r="M16" i="3"/>
  <c r="L16" i="3"/>
  <c r="K16" i="3"/>
  <c r="C16" i="3"/>
  <c r="E16" i="3" s="1"/>
  <c r="B16" i="3"/>
  <c r="S15" i="3"/>
  <c r="R15" i="3"/>
  <c r="Q15" i="3"/>
  <c r="P15" i="3"/>
  <c r="O15" i="3"/>
  <c r="N15" i="3"/>
  <c r="M15" i="3"/>
  <c r="L15" i="3"/>
  <c r="K15" i="3"/>
  <c r="C15" i="3"/>
  <c r="D15" i="3" s="1"/>
  <c r="B15" i="3"/>
  <c r="S14" i="3"/>
  <c r="R14" i="3"/>
  <c r="Q14" i="3"/>
  <c r="P14" i="3"/>
  <c r="O14" i="3"/>
  <c r="N14" i="3"/>
  <c r="M14" i="3"/>
  <c r="L14" i="3"/>
  <c r="K14" i="3"/>
  <c r="C14" i="3"/>
  <c r="D14" i="3" s="1"/>
  <c r="B14" i="3"/>
  <c r="S13" i="3"/>
  <c r="R13" i="3"/>
  <c r="Q13" i="3"/>
  <c r="P13" i="3"/>
  <c r="O13" i="3"/>
  <c r="N13" i="3"/>
  <c r="M13" i="3"/>
  <c r="L13" i="3"/>
  <c r="K13" i="3"/>
  <c r="C13" i="3"/>
  <c r="F13" i="3" s="1"/>
  <c r="B13" i="3"/>
  <c r="S12" i="3"/>
  <c r="R12" i="3"/>
  <c r="Q12" i="3"/>
  <c r="P12" i="3"/>
  <c r="O12" i="3"/>
  <c r="N12" i="3"/>
  <c r="M12" i="3"/>
  <c r="L12" i="3"/>
  <c r="K12" i="3"/>
  <c r="C12" i="3"/>
  <c r="E12" i="3" s="1"/>
  <c r="B12" i="3"/>
  <c r="S11" i="3"/>
  <c r="R11" i="3"/>
  <c r="Q11" i="3"/>
  <c r="P11" i="3"/>
  <c r="O11" i="3"/>
  <c r="N11" i="3"/>
  <c r="M11" i="3"/>
  <c r="L11" i="3"/>
  <c r="K11" i="3"/>
  <c r="C11" i="3"/>
  <c r="D11" i="3" s="1"/>
  <c r="B11" i="3"/>
  <c r="S10" i="3"/>
  <c r="R10" i="3"/>
  <c r="Q10" i="3"/>
  <c r="P10" i="3"/>
  <c r="O10" i="3"/>
  <c r="N10" i="3"/>
  <c r="M10" i="3"/>
  <c r="L10" i="3"/>
  <c r="K10" i="3"/>
  <c r="C10" i="3"/>
  <c r="D10" i="3" s="1"/>
  <c r="B10" i="3"/>
  <c r="S9" i="3"/>
  <c r="R9" i="3"/>
  <c r="Q9" i="3"/>
  <c r="P9" i="3"/>
  <c r="O9" i="3"/>
  <c r="N9" i="3"/>
  <c r="M9" i="3"/>
  <c r="L9" i="3"/>
  <c r="K9" i="3"/>
  <c r="C9" i="3"/>
  <c r="F9" i="3" s="1"/>
  <c r="B9" i="3"/>
  <c r="S8" i="3"/>
  <c r="R8" i="3"/>
  <c r="Q8" i="3"/>
  <c r="P8" i="3"/>
  <c r="O8" i="3"/>
  <c r="N8" i="3"/>
  <c r="M8" i="3"/>
  <c r="L8" i="3"/>
  <c r="K8" i="3"/>
  <c r="C8" i="3"/>
  <c r="E8" i="3" s="1"/>
  <c r="B8" i="3"/>
  <c r="R7" i="3"/>
  <c r="Q7" i="3"/>
  <c r="P7" i="3"/>
  <c r="O7" i="3"/>
  <c r="N7" i="3"/>
  <c r="M7" i="3"/>
  <c r="L7" i="3"/>
  <c r="K7" i="3"/>
  <c r="C7" i="3"/>
  <c r="D7" i="3" s="1"/>
  <c r="B7" i="3"/>
  <c r="S6" i="3"/>
  <c r="R6" i="3"/>
  <c r="Q6" i="3"/>
  <c r="P6" i="3"/>
  <c r="O6" i="3"/>
  <c r="N6" i="3"/>
  <c r="M6" i="3"/>
  <c r="L6" i="3"/>
  <c r="K6" i="3"/>
  <c r="C6" i="3"/>
  <c r="D6" i="3" s="1"/>
  <c r="B6" i="3"/>
  <c r="S5" i="3"/>
  <c r="R5" i="3"/>
  <c r="Q5" i="3"/>
  <c r="P5" i="3"/>
  <c r="O5" i="3"/>
  <c r="N5" i="3"/>
  <c r="M5" i="3"/>
  <c r="L5" i="3"/>
  <c r="K5" i="3"/>
  <c r="C5" i="3"/>
  <c r="F5" i="3" s="1"/>
  <c r="B5" i="3"/>
  <c r="S4" i="3"/>
  <c r="R4" i="3"/>
  <c r="Q4" i="3"/>
  <c r="P4" i="3"/>
  <c r="O4" i="3"/>
  <c r="N4" i="3"/>
  <c r="M4" i="3"/>
  <c r="L4" i="3"/>
  <c r="K4" i="3"/>
  <c r="C4" i="3"/>
  <c r="E4" i="3" s="1"/>
  <c r="B4" i="3"/>
  <c r="S3" i="3"/>
  <c r="R3" i="3"/>
  <c r="Q3" i="3"/>
  <c r="P3" i="3"/>
  <c r="O3" i="3"/>
  <c r="N3" i="3"/>
  <c r="M3" i="3"/>
  <c r="L3" i="3"/>
  <c r="K3" i="3"/>
  <c r="C3" i="3"/>
  <c r="D3" i="3" s="1"/>
  <c r="B3" i="3"/>
  <c r="T3" i="3" s="1"/>
  <c r="R2" i="3"/>
  <c r="Q2" i="3"/>
  <c r="N2" i="3"/>
  <c r="M2" i="3"/>
  <c r="L2" i="3"/>
  <c r="K2" i="3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79" i="1"/>
  <c r="N179" i="1"/>
  <c r="O5" i="1"/>
  <c r="N5" i="1"/>
  <c r="O2" i="3" s="1"/>
  <c r="P2" i="3" l="1"/>
  <c r="E2" i="3"/>
  <c r="G2" i="3" s="1"/>
  <c r="F2" i="3"/>
  <c r="D2" i="3"/>
  <c r="D40" i="3"/>
  <c r="F38" i="3"/>
  <c r="E37" i="3"/>
  <c r="D36" i="3"/>
  <c r="F34" i="3"/>
  <c r="E33" i="3"/>
  <c r="D32" i="3"/>
  <c r="F30" i="3"/>
  <c r="E29" i="3"/>
  <c r="D28" i="3"/>
  <c r="F26" i="3"/>
  <c r="E25" i="3"/>
  <c r="D24" i="3"/>
  <c r="F22" i="3"/>
  <c r="E21" i="3"/>
  <c r="D20" i="3"/>
  <c r="F18" i="3"/>
  <c r="E17" i="3"/>
  <c r="D16" i="3"/>
  <c r="F14" i="3"/>
  <c r="E13" i="3"/>
  <c r="D12" i="3"/>
  <c r="F10" i="3"/>
  <c r="E9" i="3"/>
  <c r="D8" i="3"/>
  <c r="F6" i="3"/>
  <c r="E5" i="3"/>
  <c r="D4" i="3"/>
  <c r="F39" i="3"/>
  <c r="E38" i="3"/>
  <c r="D37" i="3"/>
  <c r="F35" i="3"/>
  <c r="E34" i="3"/>
  <c r="D33" i="3"/>
  <c r="F31" i="3"/>
  <c r="E30" i="3"/>
  <c r="D29" i="3"/>
  <c r="F27" i="3"/>
  <c r="E26" i="3"/>
  <c r="D25" i="3"/>
  <c r="F23" i="3"/>
  <c r="E22" i="3"/>
  <c r="D21" i="3"/>
  <c r="F19" i="3"/>
  <c r="E18" i="3"/>
  <c r="D17" i="3"/>
  <c r="F15" i="3"/>
  <c r="E14" i="3"/>
  <c r="D13" i="3"/>
  <c r="F11" i="3"/>
  <c r="E10" i="3"/>
  <c r="D9" i="3"/>
  <c r="F7" i="3"/>
  <c r="E6" i="3"/>
  <c r="D5" i="3"/>
  <c r="F3" i="3"/>
  <c r="F40" i="3"/>
  <c r="E39" i="3"/>
  <c r="F36" i="3"/>
  <c r="E35" i="3"/>
  <c r="F32" i="3"/>
  <c r="E31" i="3"/>
  <c r="F28" i="3"/>
  <c r="E27" i="3"/>
  <c r="F24" i="3"/>
  <c r="E23" i="3"/>
  <c r="F20" i="3"/>
  <c r="E19" i="3"/>
  <c r="F16" i="3"/>
  <c r="E15" i="3"/>
  <c r="F12" i="3"/>
  <c r="E11" i="3"/>
  <c r="F8" i="3"/>
  <c r="E7" i="3"/>
  <c r="F4" i="3"/>
  <c r="E3" i="3"/>
  <c r="J2" i="3" l="1"/>
  <c r="I2" i="3"/>
  <c r="H2" i="3"/>
  <c r="P118" i="1"/>
  <c r="P91" i="1"/>
  <c r="P80" i="1"/>
  <c r="P48" i="1"/>
  <c r="P47" i="1"/>
  <c r="P46" i="1"/>
  <c r="P45" i="1"/>
  <c r="P44" i="1"/>
  <c r="P43" i="1"/>
  <c r="P33" i="1"/>
  <c r="P32" i="1"/>
  <c r="P31" i="1"/>
  <c r="P28" i="1"/>
  <c r="P27" i="1"/>
  <c r="P26" i="1"/>
  <c r="P25" i="1"/>
  <c r="P24" i="1"/>
  <c r="P19" i="1"/>
  <c r="P18" i="1"/>
  <c r="P17" i="1"/>
  <c r="P16" i="1"/>
  <c r="P15" i="1"/>
  <c r="P14" i="1"/>
  <c r="P13" i="1"/>
  <c r="P12" i="1"/>
  <c r="P8" i="1"/>
</calcChain>
</file>

<file path=xl/sharedStrings.xml><?xml version="1.0" encoding="utf-8"?>
<sst xmlns="http://schemas.openxmlformats.org/spreadsheetml/2006/main" count="2141" uniqueCount="473">
  <si>
    <t>整理番号</t>
    <rPh sb="0" eb="2">
      <t>セイリ</t>
    </rPh>
    <rPh sb="2" eb="4">
      <t>バンゴウ</t>
    </rPh>
    <phoneticPr fontId="4"/>
  </si>
  <si>
    <t>申   請   者   住   所</t>
    <rPh sb="0" eb="9">
      <t>シンセイシャ</t>
    </rPh>
    <rPh sb="12" eb="17">
      <t>ジュウショ</t>
    </rPh>
    <phoneticPr fontId="4"/>
  </si>
  <si>
    <t>農林事務所</t>
    <rPh sb="0" eb="2">
      <t>ノウリン</t>
    </rPh>
    <rPh sb="2" eb="4">
      <t>ジム</t>
    </rPh>
    <rPh sb="4" eb="5">
      <t>ショ</t>
    </rPh>
    <phoneticPr fontId="3"/>
  </si>
  <si>
    <t>市町</t>
    <rPh sb="0" eb="1">
      <t>シ</t>
    </rPh>
    <rPh sb="1" eb="2">
      <t>マチ</t>
    </rPh>
    <phoneticPr fontId="3"/>
  </si>
  <si>
    <t>登録者</t>
    <rPh sb="0" eb="2">
      <t>トウロク</t>
    </rPh>
    <rPh sb="2" eb="3">
      <t>シャ</t>
    </rPh>
    <phoneticPr fontId="3"/>
  </si>
  <si>
    <t>連絡先</t>
    <rPh sb="0" eb="3">
      <t>レンラクサキ</t>
    </rPh>
    <phoneticPr fontId="3"/>
  </si>
  <si>
    <t>品目名</t>
    <rPh sb="0" eb="2">
      <t>ヒンモク</t>
    </rPh>
    <rPh sb="2" eb="3">
      <t>メイ</t>
    </rPh>
    <phoneticPr fontId="3"/>
  </si>
  <si>
    <t>分類
略号</t>
    <rPh sb="0" eb="2">
      <t>ブンルイ</t>
    </rPh>
    <rPh sb="3" eb="5">
      <t>リャクゴウ</t>
    </rPh>
    <phoneticPr fontId="3"/>
  </si>
  <si>
    <t>化学合成農薬
の削減程度</t>
    <rPh sb="0" eb="2">
      <t>カガク</t>
    </rPh>
    <rPh sb="2" eb="4">
      <t>ゴウセイ</t>
    </rPh>
    <rPh sb="4" eb="6">
      <t>ノウヤク</t>
    </rPh>
    <rPh sb="8" eb="10">
      <t>サクゲン</t>
    </rPh>
    <rPh sb="10" eb="12">
      <t>テイド</t>
    </rPh>
    <phoneticPr fontId="3"/>
  </si>
  <si>
    <t>化学肥料(窒素)
の削減程度</t>
    <rPh sb="0" eb="2">
      <t>カガク</t>
    </rPh>
    <rPh sb="2" eb="4">
      <t>ヒリョウ</t>
    </rPh>
    <rPh sb="5" eb="7">
      <t>チッソ</t>
    </rPh>
    <rPh sb="10" eb="12">
      <t>サクゲン</t>
    </rPh>
    <rPh sb="12" eb="14">
      <t>テイド</t>
    </rPh>
    <phoneticPr fontId="3"/>
  </si>
  <si>
    <t>ＰR欄</t>
    <rPh sb="2" eb="3">
      <t>ラン</t>
    </rPh>
    <phoneticPr fontId="3"/>
  </si>
  <si>
    <t>佐賀　太郎</t>
    <rPh sb="0" eb="2">
      <t>サガ</t>
    </rPh>
    <rPh sb="3" eb="5">
      <t>タロウ</t>
    </rPh>
    <phoneticPr fontId="3"/>
  </si>
  <si>
    <t>特栽 次郎</t>
    <phoneticPr fontId="3"/>
  </si>
  <si>
    <t>http:〇〇〇.html</t>
    <phoneticPr fontId="3"/>
  </si>
  <si>
    <t>Ｄ</t>
    <phoneticPr fontId="3"/>
  </si>
  <si>
    <t>HP掲載する項目</t>
    <rPh sb="2" eb="4">
      <t>ケイサイ</t>
    </rPh>
    <rPh sb="6" eb="8">
      <t>コウモク</t>
    </rPh>
    <phoneticPr fontId="3"/>
  </si>
  <si>
    <t>申請
年月日</t>
    <rPh sb="0" eb="2">
      <t>シンセイ</t>
    </rPh>
    <rPh sb="3" eb="6">
      <t>ネンガッピ</t>
    </rPh>
    <phoneticPr fontId="4"/>
  </si>
  <si>
    <t>登録番号</t>
    <rPh sb="0" eb="2">
      <t>トウロク</t>
    </rPh>
    <rPh sb="2" eb="4">
      <t>バンゴウ</t>
    </rPh>
    <phoneticPr fontId="3"/>
  </si>
  <si>
    <t>使用シール枚数</t>
    <rPh sb="0" eb="2">
      <t>シヨウ</t>
    </rPh>
    <rPh sb="5" eb="7">
      <t>マイスウ</t>
    </rPh>
    <phoneticPr fontId="3"/>
  </si>
  <si>
    <t>登録通知書の通知日</t>
    <rPh sb="0" eb="2">
      <t>トウロク</t>
    </rPh>
    <rPh sb="2" eb="5">
      <t>ツウチショ</t>
    </rPh>
    <rPh sb="6" eb="8">
      <t>ツウチ</t>
    </rPh>
    <rPh sb="8" eb="9">
      <t>ビ</t>
    </rPh>
    <phoneticPr fontId="3"/>
  </si>
  <si>
    <t>登録通知書の文書番号</t>
    <rPh sb="6" eb="8">
      <t>ブンショ</t>
    </rPh>
    <rPh sb="8" eb="10">
      <t>バンゴウ</t>
    </rPh>
    <phoneticPr fontId="3"/>
  </si>
  <si>
    <t>通し番号</t>
    <rPh sb="0" eb="1">
      <t>トオ</t>
    </rPh>
    <rPh sb="2" eb="4">
      <t>バンゴウ</t>
    </rPh>
    <phoneticPr fontId="3"/>
  </si>
  <si>
    <t>確認責任者
（精米製茶確認者）</t>
    <rPh sb="0" eb="2">
      <t>カクニン</t>
    </rPh>
    <rPh sb="2" eb="5">
      <t>セキニンシャ</t>
    </rPh>
    <rPh sb="7" eb="9">
      <t>セイマイ</t>
    </rPh>
    <rPh sb="9" eb="11">
      <t>セイチャ</t>
    </rPh>
    <rPh sb="11" eb="13">
      <t>カクニン</t>
    </rPh>
    <rPh sb="13" eb="14">
      <t>シャ</t>
    </rPh>
    <phoneticPr fontId="3"/>
  </si>
  <si>
    <t>栽培責任者
（精米製茶責任者）</t>
    <rPh sb="0" eb="2">
      <t>サイバイ</t>
    </rPh>
    <rPh sb="2" eb="5">
      <t>セキニンシャ</t>
    </rPh>
    <rPh sb="7" eb="9">
      <t>セイマイ</t>
    </rPh>
    <rPh sb="9" eb="11">
      <t>セイチャ</t>
    </rPh>
    <rPh sb="11" eb="14">
      <t>セキニンシャ</t>
    </rPh>
    <phoneticPr fontId="3"/>
  </si>
  <si>
    <t>（登録様式）特栽登録台帳</t>
    <rPh sb="1" eb="5">
      <t>トウロクヨウシキ</t>
    </rPh>
    <rPh sb="6" eb="8">
      <t>トクサイ</t>
    </rPh>
    <rPh sb="8" eb="10">
      <t>トウロク</t>
    </rPh>
    <rPh sb="10" eb="12">
      <t>ダイチョウ</t>
    </rPh>
    <phoneticPr fontId="3"/>
  </si>
  <si>
    <t>伊万里市</t>
    <rPh sb="0" eb="4">
      <t>イマリシ</t>
    </rPh>
    <phoneticPr fontId="3"/>
  </si>
  <si>
    <r>
      <t>0955-××-</t>
    </r>
    <r>
      <rPr>
        <sz val="11"/>
        <color theme="1"/>
        <rFont val="游ゴシック"/>
        <family val="2"/>
        <charset val="128"/>
      </rPr>
      <t>△△</t>
    </r>
    <phoneticPr fontId="3"/>
  </si>
  <si>
    <t>H</t>
    <phoneticPr fontId="3"/>
  </si>
  <si>
    <t>R</t>
    <phoneticPr fontId="3"/>
  </si>
  <si>
    <t>Ａ</t>
  </si>
  <si>
    <t>使用せず</t>
    <rPh sb="0" eb="2">
      <t>シヨウ</t>
    </rPh>
    <phoneticPr fontId="14"/>
  </si>
  <si>
    <t>Ｂ</t>
  </si>
  <si>
    <t>５割以上減</t>
    <rPh sb="1" eb="4">
      <t>ワリイジョウ</t>
    </rPh>
    <rPh sb="4" eb="5">
      <t>ゲン</t>
    </rPh>
    <phoneticPr fontId="14"/>
  </si>
  <si>
    <t>Ｃ</t>
  </si>
  <si>
    <t>５割以上減</t>
  </si>
  <si>
    <t>化学農薬の
削減程度</t>
    <rPh sb="0" eb="2">
      <t>カガク</t>
    </rPh>
    <rPh sb="2" eb="3">
      <t>ノウ</t>
    </rPh>
    <rPh sb="3" eb="4">
      <t>クスリ</t>
    </rPh>
    <rPh sb="6" eb="8">
      <t>サクゲン</t>
    </rPh>
    <rPh sb="8" eb="10">
      <t>テイド</t>
    </rPh>
    <phoneticPr fontId="12"/>
  </si>
  <si>
    <t>化学肥料の
削減程度</t>
    <rPh sb="0" eb="2">
      <t>カガク</t>
    </rPh>
    <rPh sb="2" eb="4">
      <t>ヒリョウ</t>
    </rPh>
    <rPh sb="6" eb="8">
      <t>サクゲン</t>
    </rPh>
    <rPh sb="8" eb="10">
      <t>テイド</t>
    </rPh>
    <phoneticPr fontId="12"/>
  </si>
  <si>
    <t>その他情報</t>
    <rPh sb="2" eb="3">
      <t>タ</t>
    </rPh>
    <rPh sb="3" eb="5">
      <t>ジョウホウ</t>
    </rPh>
    <phoneticPr fontId="3"/>
  </si>
  <si>
    <t>（各農林事務所で適宜追加）</t>
    <phoneticPr fontId="3"/>
  </si>
  <si>
    <t>新</t>
    <rPh sb="0" eb="1">
      <t>シン</t>
    </rPh>
    <phoneticPr fontId="3"/>
  </si>
  <si>
    <t>継</t>
    <rPh sb="0" eb="1">
      <t>ツギ</t>
    </rPh>
    <phoneticPr fontId="3"/>
  </si>
  <si>
    <t>変</t>
    <rPh sb="0" eb="1">
      <t>ヘン</t>
    </rPh>
    <phoneticPr fontId="3"/>
  </si>
  <si>
    <t>構成農家数
(団体の場合）</t>
    <rPh sb="0" eb="2">
      <t>コウセイ</t>
    </rPh>
    <rPh sb="2" eb="5">
      <t>ノウカスウ</t>
    </rPh>
    <rPh sb="11" eb="12">
      <t>ア</t>
    </rPh>
    <phoneticPr fontId="3"/>
  </si>
  <si>
    <t>新規
継続
変更</t>
    <rPh sb="6" eb="8">
      <t>ヘンコウ</t>
    </rPh>
    <phoneticPr fontId="3"/>
  </si>
  <si>
    <t>個人
団体</t>
    <rPh sb="3" eb="5">
      <t>ダンタイ</t>
    </rPh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</si>
  <si>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</si>
  <si>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</si>
  <si>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文書番号</t>
    <rPh sb="0" eb="4">
      <t>ブンショバンゴウ</t>
    </rPh>
    <phoneticPr fontId="3"/>
  </si>
  <si>
    <t>通知年月日</t>
    <rPh sb="0" eb="5">
      <t>ツウチネンガッピ</t>
    </rPh>
    <phoneticPr fontId="3"/>
  </si>
  <si>
    <t>申請者名</t>
    <rPh sb="0" eb="4">
      <t>シンセイシャメイ</t>
    </rPh>
    <phoneticPr fontId="3"/>
  </si>
  <si>
    <t>1.登録番号</t>
    <rPh sb="2" eb="6">
      <t>トウロクバンゴウ</t>
    </rPh>
    <phoneticPr fontId="3"/>
  </si>
  <si>
    <t>2.品目名</t>
    <rPh sb="2" eb="4">
      <t>ヒンモク</t>
    </rPh>
    <rPh sb="4" eb="5">
      <t>メイ</t>
    </rPh>
    <phoneticPr fontId="3"/>
  </si>
  <si>
    <t>3.作型等</t>
    <rPh sb="2" eb="4">
      <t>サクガタ</t>
    </rPh>
    <rPh sb="4" eb="5">
      <t>トウ</t>
    </rPh>
    <phoneticPr fontId="3"/>
  </si>
  <si>
    <t>6.確認責任者名</t>
    <rPh sb="2" eb="7">
      <t>カクニンセキニンシャ</t>
    </rPh>
    <rPh sb="7" eb="8">
      <t>メイ</t>
    </rPh>
    <phoneticPr fontId="3"/>
  </si>
  <si>
    <t>7.使用するマーク数</t>
    <rPh sb="2" eb="4">
      <t>シヨウ</t>
    </rPh>
    <rPh sb="9" eb="10">
      <t>スウ</t>
    </rPh>
    <phoneticPr fontId="3"/>
  </si>
  <si>
    <t>例）伊万里</t>
    <rPh sb="0" eb="1">
      <t>レイ</t>
    </rPh>
    <rPh sb="2" eb="5">
      <t>イマリ</t>
    </rPh>
    <phoneticPr fontId="3"/>
  </si>
  <si>
    <t>例）22-伊-001</t>
    <rPh sb="0" eb="1">
      <t>レイ</t>
    </rPh>
    <rPh sb="5" eb="6">
      <t>イ</t>
    </rPh>
    <phoneticPr fontId="3"/>
  </si>
  <si>
    <t>佐賀市城内１丁目1-59</t>
    <rPh sb="0" eb="3">
      <t>サガシ</t>
    </rPh>
    <rPh sb="3" eb="5">
      <t>ジョウナイ</t>
    </rPh>
    <rPh sb="6" eb="8">
      <t>チョウメ</t>
    </rPh>
    <phoneticPr fontId="3"/>
  </si>
  <si>
    <t>22-07-000</t>
    <phoneticPr fontId="3"/>
  </si>
  <si>
    <t>22-06-000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</si>
  <si>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</si>
  <si>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</si>
  <si>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年</t>
    <phoneticPr fontId="3"/>
  </si>
  <si>
    <t>4.登録区分(化学肥料）</t>
    <rPh sb="2" eb="6">
      <t>トウロククブン</t>
    </rPh>
    <rPh sb="7" eb="11">
      <t>カガクヒリョウ</t>
    </rPh>
    <phoneticPr fontId="3"/>
  </si>
  <si>
    <t>4.登録区分(化学農薬）</t>
    <rPh sb="2" eb="6">
      <t>トウロククブン</t>
    </rPh>
    <rPh sb="7" eb="9">
      <t>カガク</t>
    </rPh>
    <rPh sb="9" eb="11">
      <t>ノウヤク</t>
    </rPh>
    <phoneticPr fontId="3"/>
  </si>
  <si>
    <t>文書</t>
    <rPh sb="0" eb="2">
      <t>ブンショ</t>
    </rPh>
    <phoneticPr fontId="3"/>
  </si>
  <si>
    <t>所属</t>
    <rPh sb="0" eb="2">
      <t>ショゾク</t>
    </rPh>
    <phoneticPr fontId="3"/>
  </si>
  <si>
    <t>職名</t>
    <rPh sb="0" eb="2">
      <t>ショクメイ</t>
    </rPh>
    <phoneticPr fontId="3"/>
  </si>
  <si>
    <t>所属長名</t>
    <rPh sb="0" eb="4">
      <t>ショゾクチョウメイ</t>
    </rPh>
    <phoneticPr fontId="3"/>
  </si>
  <si>
    <t>担当</t>
    <rPh sb="0" eb="2">
      <t>タントウ</t>
    </rPh>
    <phoneticPr fontId="3"/>
  </si>
  <si>
    <t>伊農第</t>
    <rPh sb="0" eb="1">
      <t>イ</t>
    </rPh>
    <rPh sb="1" eb="2">
      <t>ノウ</t>
    </rPh>
    <rPh sb="2" eb="3">
      <t>ダイ</t>
    </rPh>
    <phoneticPr fontId="3"/>
  </si>
  <si>
    <t>伊万里農林事務所</t>
    <rPh sb="0" eb="8">
      <t>イマリノウリンジムショ</t>
    </rPh>
    <phoneticPr fontId="3"/>
  </si>
  <si>
    <t>所長</t>
    <rPh sb="0" eb="2">
      <t>ショチョウ</t>
    </rPh>
    <phoneticPr fontId="3"/>
  </si>
  <si>
    <t>松尾　恭司</t>
    <rPh sb="0" eb="2">
      <t>マツオ</t>
    </rPh>
    <rPh sb="3" eb="5">
      <t>キョウジ</t>
    </rPh>
    <phoneticPr fontId="3"/>
  </si>
  <si>
    <t>伊万里農林　農政課</t>
    <rPh sb="0" eb="5">
      <t>イマリノウリン</t>
    </rPh>
    <rPh sb="6" eb="9">
      <t>ノウセイカ</t>
    </rPh>
    <phoneticPr fontId="3"/>
  </si>
  <si>
    <t>申請年月日</t>
    <rPh sb="0" eb="2">
      <t>シンセイ</t>
    </rPh>
    <rPh sb="2" eb="5">
      <t>ネンガッピ</t>
    </rPh>
    <phoneticPr fontId="3"/>
  </si>
  <si>
    <t>5.精米製茶責任者名</t>
    <rPh sb="2" eb="4">
      <t>セイマイ</t>
    </rPh>
    <rPh sb="4" eb="6">
      <t>セイチャ</t>
    </rPh>
    <rPh sb="6" eb="9">
      <t>セキニンシャ</t>
    </rPh>
    <rPh sb="9" eb="10">
      <t>メイ</t>
    </rPh>
    <phoneticPr fontId="3"/>
  </si>
  <si>
    <t>※セル・行の結合及び挿入はしないでください！！</t>
    <rPh sb="4" eb="5">
      <t>ギョウ</t>
    </rPh>
    <rPh sb="6" eb="8">
      <t>ケツゴウ</t>
    </rPh>
    <rPh sb="8" eb="9">
      <t>オヨ</t>
    </rPh>
    <rPh sb="10" eb="12">
      <t>ソウニュウ</t>
    </rPh>
    <phoneticPr fontId="3"/>
  </si>
  <si>
    <t>コシヒカリ</t>
    <phoneticPr fontId="3"/>
  </si>
  <si>
    <t>品種</t>
    <rPh sb="0" eb="1">
      <t>ヒン</t>
    </rPh>
    <phoneticPr fontId="3"/>
  </si>
  <si>
    <t>大</t>
    <rPh sb="0" eb="1">
      <t>ダイ</t>
    </rPh>
    <phoneticPr fontId="3"/>
  </si>
  <si>
    <t>中</t>
    <rPh sb="0" eb="1">
      <t>チュウ</t>
    </rPh>
    <phoneticPr fontId="3"/>
  </si>
  <si>
    <t>小</t>
    <rPh sb="0" eb="1">
      <t>ショウ</t>
    </rPh>
    <phoneticPr fontId="3"/>
  </si>
  <si>
    <t>とう精（製茶）責任者の住所</t>
    <rPh sb="2" eb="3">
      <t>セイ</t>
    </rPh>
    <rPh sb="4" eb="6">
      <t>セイチャ</t>
    </rPh>
    <rPh sb="7" eb="10">
      <t>セキニンシャ</t>
    </rPh>
    <rPh sb="11" eb="13">
      <t>ジュウショ</t>
    </rPh>
    <phoneticPr fontId="3"/>
  </si>
  <si>
    <t>とう精（製茶）責任者の連絡先</t>
    <rPh sb="2" eb="3">
      <t>セイ</t>
    </rPh>
    <rPh sb="4" eb="6">
      <t>セイチャ</t>
    </rPh>
    <rPh sb="7" eb="9">
      <t>セキニン</t>
    </rPh>
    <rPh sb="9" eb="10">
      <t>シャ</t>
    </rPh>
    <rPh sb="11" eb="14">
      <t>レンラクサキ</t>
    </rPh>
    <phoneticPr fontId="3"/>
  </si>
  <si>
    <t>とう精（製茶）責任者の受講番号</t>
    <rPh sb="2" eb="3">
      <t>セイ</t>
    </rPh>
    <rPh sb="4" eb="6">
      <t>セイチャ</t>
    </rPh>
    <rPh sb="7" eb="9">
      <t>セキニン</t>
    </rPh>
    <rPh sb="9" eb="10">
      <t>シャ</t>
    </rPh>
    <rPh sb="11" eb="15">
      <t>ジュコウバンゴウ</t>
    </rPh>
    <phoneticPr fontId="3"/>
  </si>
  <si>
    <t>とう精（製茶）確認者
の受講番号</t>
    <rPh sb="2" eb="3">
      <t>セイ</t>
    </rPh>
    <rPh sb="4" eb="6">
      <t>セイチャ</t>
    </rPh>
    <rPh sb="7" eb="9">
      <t>カクニン</t>
    </rPh>
    <rPh sb="9" eb="10">
      <t>シャ</t>
    </rPh>
    <rPh sb="12" eb="16">
      <t>ジュコウバンゴウ</t>
    </rPh>
    <phoneticPr fontId="3"/>
  </si>
  <si>
    <t>とう精（製茶）確認者の住所</t>
    <rPh sb="7" eb="9">
      <t>カクニン</t>
    </rPh>
    <rPh sb="9" eb="10">
      <t>シャ</t>
    </rPh>
    <rPh sb="11" eb="13">
      <t>ジュウショ</t>
    </rPh>
    <phoneticPr fontId="3"/>
  </si>
  <si>
    <t>とう精（製茶）確認者の連絡先</t>
    <rPh sb="2" eb="3">
      <t>セイ</t>
    </rPh>
    <rPh sb="4" eb="6">
      <t>セイチャ</t>
    </rPh>
    <rPh sb="7" eb="9">
      <t>カクニン</t>
    </rPh>
    <rPh sb="9" eb="10">
      <t>シャ</t>
    </rPh>
    <rPh sb="11" eb="14">
      <t>レンラクサキ</t>
    </rPh>
    <phoneticPr fontId="3"/>
  </si>
  <si>
    <t>原料の登録番号</t>
    <rPh sb="0" eb="2">
      <t>ゲンリョウ</t>
    </rPh>
    <rPh sb="3" eb="7">
      <t>トウロクバンゴウ</t>
    </rPh>
    <phoneticPr fontId="3"/>
  </si>
  <si>
    <t>原料の生産者名</t>
    <rPh sb="0" eb="2">
      <t>ゲンリョウ</t>
    </rPh>
    <rPh sb="3" eb="6">
      <t>セイサンシャ</t>
    </rPh>
    <rPh sb="6" eb="7">
      <t>メイ</t>
    </rPh>
    <phoneticPr fontId="3"/>
  </si>
  <si>
    <t>精米（仕上げ茶）番号</t>
    <rPh sb="0" eb="2">
      <t>セイマイ</t>
    </rPh>
    <rPh sb="3" eb="5">
      <t>シア</t>
    </rPh>
    <rPh sb="6" eb="7">
      <t>チャ</t>
    </rPh>
    <rPh sb="8" eb="10">
      <t>バンゴウ</t>
    </rPh>
    <phoneticPr fontId="3"/>
  </si>
  <si>
    <t>購入時期</t>
    <rPh sb="0" eb="4">
      <t>コウニュウジキ</t>
    </rPh>
    <phoneticPr fontId="3"/>
  </si>
  <si>
    <t>とう精時期</t>
    <rPh sb="2" eb="3">
      <t>セイ</t>
    </rPh>
    <rPh sb="3" eb="5">
      <t>ジキ</t>
    </rPh>
    <phoneticPr fontId="3"/>
  </si>
  <si>
    <t>出荷販売先</t>
    <rPh sb="0" eb="5">
      <t>シュッカハンバイサキ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</si>
  <si>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</si>
  <si>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</si>
  <si>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Ｄ</t>
  </si>
  <si>
    <t>原料の作型</t>
    <rPh sb="0" eb="2">
      <t>ゲンリョウ</t>
    </rPh>
    <rPh sb="3" eb="5">
      <t>サクガタ</t>
    </rPh>
    <phoneticPr fontId="3"/>
  </si>
  <si>
    <t>郵便番号</t>
    <rPh sb="0" eb="4">
      <t>ユウビンバンゴウ</t>
    </rPh>
    <phoneticPr fontId="3"/>
  </si>
  <si>
    <t>精米</t>
    <rPh sb="0" eb="1">
      <t>セイ</t>
    </rPh>
    <rPh sb="1" eb="2">
      <t>コメ</t>
    </rPh>
    <phoneticPr fontId="3"/>
  </si>
  <si>
    <t>佐賀中部</t>
  </si>
  <si>
    <t>佐賀市</t>
  </si>
  <si>
    <t>精米</t>
  </si>
  <si>
    <t>コシヒカリ</t>
  </si>
  <si>
    <t>佐賀市川副町</t>
  </si>
  <si>
    <t>夢しずく</t>
  </si>
  <si>
    <t>使用せず</t>
  </si>
  <si>
    <t>小城市</t>
  </si>
  <si>
    <t>0952-73-2719</t>
  </si>
  <si>
    <t>22-佐-5004</t>
  </si>
  <si>
    <t>北村　広紀</t>
  </si>
  <si>
    <t>0952-65-5300</t>
  </si>
  <si>
    <t>東島　清司</t>
  </si>
  <si>
    <t>22-佐-5005</t>
  </si>
  <si>
    <t>佐賀市東与賀町</t>
  </si>
  <si>
    <t>0952-45-2505</t>
  </si>
  <si>
    <t>さがびより</t>
  </si>
  <si>
    <t>22-佐-5006</t>
  </si>
  <si>
    <t>090-4989-2632</t>
  </si>
  <si>
    <t>的野　直喜</t>
  </si>
  <si>
    <t>的野　亜希子</t>
  </si>
  <si>
    <t>22-佐-5007</t>
  </si>
  <si>
    <t>多久市</t>
  </si>
  <si>
    <t>0952-76-3000</t>
  </si>
  <si>
    <t>江越　守</t>
  </si>
  <si>
    <t>楢﨑　秀二</t>
  </si>
  <si>
    <t/>
  </si>
  <si>
    <t>22-佐-5008</t>
  </si>
  <si>
    <t xml:space="preserve">0952-66-0780 </t>
  </si>
  <si>
    <t>藤田　靖直</t>
  </si>
  <si>
    <t>ヒノヒカリ</t>
  </si>
  <si>
    <t>22-佐-5009</t>
  </si>
  <si>
    <t>0952-66-1186</t>
  </si>
  <si>
    <t>北川　公文</t>
  </si>
  <si>
    <t>七島　満好</t>
  </si>
  <si>
    <t>22-佐-5010</t>
  </si>
  <si>
    <t>0952-73-3337</t>
  </si>
  <si>
    <t>垣内　功司</t>
  </si>
  <si>
    <t>堤　咲英</t>
  </si>
  <si>
    <t>22-佐-5011</t>
  </si>
  <si>
    <t>佐賀市大和町</t>
  </si>
  <si>
    <t>090-7532-6315</t>
  </si>
  <si>
    <t>大島　仁</t>
  </si>
  <si>
    <t>松尾　健一</t>
  </si>
  <si>
    <t>22-佐-5012</t>
  </si>
  <si>
    <t>坂口　翔一郎</t>
  </si>
  <si>
    <t>22-佐-5013</t>
  </si>
  <si>
    <t>22-佐-5014</t>
  </si>
  <si>
    <t>090-4982-4605</t>
  </si>
  <si>
    <t>菅　祥三</t>
  </si>
  <si>
    <t>菅　浩平</t>
  </si>
  <si>
    <t>22-佐-5015</t>
  </si>
  <si>
    <t>080-3181-8083</t>
  </si>
  <si>
    <t>中島　昌平</t>
  </si>
  <si>
    <t>田中　義生</t>
  </si>
  <si>
    <t>22-佐-5016</t>
  </si>
  <si>
    <t>0952-65-4566</t>
  </si>
  <si>
    <t>深川　信孝</t>
  </si>
  <si>
    <t>下村　宣弘</t>
  </si>
  <si>
    <t>中島　昌平</t>
    <phoneticPr fontId="3"/>
  </si>
  <si>
    <t>東部</t>
  </si>
  <si>
    <t>22-東-5001</t>
  </si>
  <si>
    <t>基山町</t>
  </si>
  <si>
    <t>0942-92-2165</t>
  </si>
  <si>
    <t>靏　健寿</t>
  </si>
  <si>
    <t>仕上げ茶</t>
  </si>
  <si>
    <t>22-東-5002</t>
  </si>
  <si>
    <t>那須修一</t>
  </si>
  <si>
    <t>鳥栖市</t>
  </si>
  <si>
    <t>090-5926-9927</t>
  </si>
  <si>
    <t>姉川貴雅</t>
  </si>
  <si>
    <t>22-東-5003</t>
  </si>
  <si>
    <t>大隈義昭</t>
  </si>
  <si>
    <t>吉野ヶ里町</t>
  </si>
  <si>
    <t>090-9560-8317</t>
  </si>
  <si>
    <t>福島光昭</t>
  </si>
  <si>
    <t>ヒヨクモチ</t>
  </si>
  <si>
    <t>伊万里</t>
  </si>
  <si>
    <t>22-伊-5002</t>
  </si>
  <si>
    <t>松尾　常磨</t>
  </si>
  <si>
    <t>伊万里市</t>
  </si>
  <si>
    <t>0955-23-2456</t>
  </si>
  <si>
    <t>幸松　伝司</t>
  </si>
  <si>
    <t>22-伊-5003</t>
  </si>
  <si>
    <t>押垂　芳宏</t>
  </si>
  <si>
    <t>有田町</t>
  </si>
  <si>
    <t>080-1278-4460</t>
  </si>
  <si>
    <t>髙野　和葉</t>
  </si>
  <si>
    <t>夢しずく（普通期）</t>
    <rPh sb="5" eb="8">
      <t>フツウキ</t>
    </rPh>
    <phoneticPr fontId="3"/>
  </si>
  <si>
    <t>さがびより（普通期）</t>
    <rPh sb="6" eb="9">
      <t>フツウキ</t>
    </rPh>
    <phoneticPr fontId="3"/>
  </si>
  <si>
    <t>イセヒカリ（普通期）</t>
    <rPh sb="6" eb="9">
      <t>フツウキ</t>
    </rPh>
    <phoneticPr fontId="3"/>
  </si>
  <si>
    <t>杵藤</t>
  </si>
  <si>
    <t>22-杵-5005</t>
  </si>
  <si>
    <t>池田農園　池田　泰明</t>
  </si>
  <si>
    <t>嬉野市</t>
  </si>
  <si>
    <t>0954-43-3510</t>
  </si>
  <si>
    <t>池田　泰明</t>
  </si>
  <si>
    <t>池田　聖吾</t>
  </si>
  <si>
    <t>22-杵-5006</t>
  </si>
  <si>
    <t>白川製茶園　白川　稔</t>
  </si>
  <si>
    <t>0954-42-2090</t>
  </si>
  <si>
    <t>白川　稔</t>
  </si>
  <si>
    <t>22-杵-5007</t>
  </si>
  <si>
    <t>中尾地区棚田保存会　代表　木下照敏</t>
  </si>
  <si>
    <t>太良町</t>
  </si>
  <si>
    <t>0954-67-1440</t>
  </si>
  <si>
    <t>中野　正秋</t>
  </si>
  <si>
    <t>山田　雅隆</t>
  </si>
  <si>
    <t>22-杵-5008</t>
  </si>
  <si>
    <t>白石町</t>
  </si>
  <si>
    <t>0952-87-2708</t>
  </si>
  <si>
    <t>ono.country.sangyou.inc@gmail.com</t>
  </si>
  <si>
    <t>佐賀中部</t>
    <rPh sb="0" eb="4">
      <t>サガチュウブ</t>
    </rPh>
    <phoneticPr fontId="3"/>
  </si>
  <si>
    <t>22-佐-5001</t>
    <rPh sb="3" eb="4">
      <t>サ</t>
    </rPh>
    <phoneticPr fontId="3"/>
  </si>
  <si>
    <t>佐賀市</t>
    <rPh sb="0" eb="3">
      <t>サガシ</t>
    </rPh>
    <phoneticPr fontId="3"/>
  </si>
  <si>
    <t>0952-60-3304</t>
  </si>
  <si>
    <t>精米</t>
    <rPh sb="0" eb="2">
      <t>セイマイ</t>
    </rPh>
    <phoneticPr fontId="3"/>
  </si>
  <si>
    <t>22-佐-5002</t>
    <rPh sb="3" eb="4">
      <t>サ</t>
    </rPh>
    <phoneticPr fontId="3"/>
  </si>
  <si>
    <t>徳永 純一郎</t>
    <rPh sb="0" eb="2">
      <t>トクナガ</t>
    </rPh>
    <rPh sb="3" eb="6">
      <t>ジュンイチロウ</t>
    </rPh>
    <phoneticPr fontId="3"/>
  </si>
  <si>
    <t>佐賀市川副町</t>
    <rPh sb="0" eb="6">
      <t>サガシカワソエチョウ</t>
    </rPh>
    <phoneticPr fontId="3"/>
  </si>
  <si>
    <t>0952-45-2404</t>
  </si>
  <si>
    <t>徳永 聰子</t>
    <rPh sb="0" eb="2">
      <t>トクナガ</t>
    </rPh>
    <rPh sb="3" eb="5">
      <t>トシコ</t>
    </rPh>
    <phoneticPr fontId="3"/>
  </si>
  <si>
    <t>松本 貴子</t>
    <rPh sb="0" eb="2">
      <t>マツモト</t>
    </rPh>
    <rPh sb="3" eb="5">
      <t>タカコ</t>
    </rPh>
    <phoneticPr fontId="3"/>
  </si>
  <si>
    <t>夢しずく</t>
    <rPh sb="0" eb="1">
      <t>ユメ</t>
    </rPh>
    <phoneticPr fontId="3"/>
  </si>
  <si>
    <t>22-佐-5003</t>
    <rPh sb="3" eb="4">
      <t>サ</t>
    </rPh>
    <phoneticPr fontId="3"/>
  </si>
  <si>
    <t>有限会社七島農産
代表取締役　七島 和美</t>
    <rPh sb="0" eb="8">
      <t>ユウゲンガイシャナナシマノウサン</t>
    </rPh>
    <rPh sb="9" eb="14">
      <t>ダイヒョウトリシマリヤク</t>
    </rPh>
    <rPh sb="15" eb="17">
      <t>ナナシマ</t>
    </rPh>
    <rPh sb="18" eb="20">
      <t>カズミ</t>
    </rPh>
    <phoneticPr fontId="3"/>
  </si>
  <si>
    <t>小城市</t>
    <rPh sb="0" eb="3">
      <t>オギシ</t>
    </rPh>
    <phoneticPr fontId="3"/>
  </si>
  <si>
    <t>有限会社七島農産
坂口 翔一郎</t>
    <rPh sb="0" eb="8">
      <t>ユウゲンガイシャナナシマノウサン</t>
    </rPh>
    <rPh sb="9" eb="11">
      <t>サカグチ</t>
    </rPh>
    <rPh sb="12" eb="15">
      <t>ショウイチロウ</t>
    </rPh>
    <phoneticPr fontId="3"/>
  </si>
  <si>
    <t>有限会社七島農産
七島満好</t>
    <rPh sb="0" eb="8">
      <t>ユウゲンガイシャナナシマノウサン</t>
    </rPh>
    <rPh sb="9" eb="11">
      <t>ナナシマ</t>
    </rPh>
    <rPh sb="11" eb="12">
      <t>ミツ</t>
    </rPh>
    <rPh sb="12" eb="13">
      <t>ヨシ</t>
    </rPh>
    <phoneticPr fontId="3"/>
  </si>
  <si>
    <t>農事組合法人えりさくら
 材木武信</t>
    <rPh sb="0" eb="6">
      <t>ノウジクミアイホウジン</t>
    </rPh>
    <rPh sb="13" eb="17">
      <t>ザイモクタケノブ</t>
    </rPh>
    <phoneticPr fontId="3"/>
  </si>
  <si>
    <t>農事組合法人えりさくら 
村岡稔規</t>
    <rPh sb="0" eb="6">
      <t>ノウジクミアイホウジン</t>
    </rPh>
    <rPh sb="13" eb="15">
      <t>ムラオカ</t>
    </rPh>
    <rPh sb="15" eb="17">
      <t>トシノリ</t>
    </rPh>
    <phoneticPr fontId="3"/>
  </si>
  <si>
    <t>唐津農林</t>
    <rPh sb="0" eb="2">
      <t>カラツ</t>
    </rPh>
    <rPh sb="2" eb="4">
      <t>ノウリン</t>
    </rPh>
    <phoneticPr fontId="3"/>
  </si>
  <si>
    <t>22-唐-5001</t>
    <rPh sb="3" eb="4">
      <t>カラ</t>
    </rPh>
    <phoneticPr fontId="3"/>
  </si>
  <si>
    <t>石川　勇治</t>
  </si>
  <si>
    <t>唐津市</t>
    <rPh sb="0" eb="3">
      <t>カラツシ</t>
    </rPh>
    <phoneticPr fontId="3"/>
  </si>
  <si>
    <t>0955-58-2482</t>
  </si>
  <si>
    <t>山本　志保</t>
    <rPh sb="0" eb="2">
      <t>ヤマモト</t>
    </rPh>
    <rPh sb="3" eb="5">
      <t>シホ</t>
    </rPh>
    <phoneticPr fontId="3"/>
  </si>
  <si>
    <t>ｺｼﾋｶﾘ</t>
  </si>
  <si>
    <t>-</t>
  </si>
  <si>
    <t>0955-58-2483</t>
  </si>
  <si>
    <t>0955-58-2484</t>
  </si>
  <si>
    <t>22-唐-5002</t>
    <rPh sb="3" eb="4">
      <t>カラ</t>
    </rPh>
    <phoneticPr fontId="3"/>
  </si>
  <si>
    <t>加茂　優</t>
  </si>
  <si>
    <t>090-4983-3831</t>
  </si>
  <si>
    <t>諸熊　道晴</t>
  </si>
  <si>
    <t>22-唐-5003</t>
    <rPh sb="3" eb="4">
      <t>カラ</t>
    </rPh>
    <phoneticPr fontId="3"/>
  </si>
  <si>
    <t>諸熊　達夫</t>
  </si>
  <si>
    <t>090-9568-6731</t>
  </si>
  <si>
    <t>22-唐-5004</t>
    <rPh sb="3" eb="4">
      <t>カラ</t>
    </rPh>
    <phoneticPr fontId="3"/>
  </si>
  <si>
    <t>090-4992-6368</t>
  </si>
  <si>
    <t>ひとめぼれ</t>
  </si>
  <si>
    <t>22-唐-5005</t>
    <rPh sb="3" eb="4">
      <t>カラ</t>
    </rPh>
    <phoneticPr fontId="3"/>
  </si>
  <si>
    <t>村山　睦生</t>
  </si>
  <si>
    <t>090-5723-7941</t>
  </si>
  <si>
    <t>加茂　健</t>
    <rPh sb="3" eb="4">
      <t>タケシ</t>
    </rPh>
    <phoneticPr fontId="3"/>
  </si>
  <si>
    <t>22-唐-5006</t>
    <rPh sb="3" eb="4">
      <t>カラ</t>
    </rPh>
    <phoneticPr fontId="3"/>
  </si>
  <si>
    <t>080-5609-0568</t>
  </si>
  <si>
    <t>伊万里</t>
    <rPh sb="0" eb="3">
      <t>イマリ</t>
    </rPh>
    <phoneticPr fontId="3"/>
  </si>
  <si>
    <t>22伊-5001</t>
    <rPh sb="2" eb="3">
      <t>イ</t>
    </rPh>
    <phoneticPr fontId="3"/>
  </si>
  <si>
    <t>山口　輝雄</t>
    <rPh sb="0" eb="2">
      <t>ヤマグチ</t>
    </rPh>
    <rPh sb="3" eb="5">
      <t>テルオ</t>
    </rPh>
    <phoneticPr fontId="3"/>
  </si>
  <si>
    <t>有田町</t>
    <rPh sb="0" eb="3">
      <t>アリタチョウ</t>
    </rPh>
    <phoneticPr fontId="3"/>
  </si>
  <si>
    <t>090-8410-4323</t>
  </si>
  <si>
    <t>金子　孝幸</t>
    <rPh sb="0" eb="2">
      <t>カネコ</t>
    </rPh>
    <rPh sb="3" eb="5">
      <t>タカユキ</t>
    </rPh>
    <phoneticPr fontId="3"/>
  </si>
  <si>
    <t>info@terufarmers.com</t>
  </si>
  <si>
    <t>杵藤</t>
    <rPh sb="0" eb="2">
      <t>キトウ</t>
    </rPh>
    <phoneticPr fontId="3"/>
  </si>
  <si>
    <t>22-杵-5001</t>
    <rPh sb="3" eb="4">
      <t>キネ</t>
    </rPh>
    <phoneticPr fontId="3"/>
  </si>
  <si>
    <t>梶原　直樹</t>
    <rPh sb="0" eb="2">
      <t>カジワラ</t>
    </rPh>
    <rPh sb="3" eb="5">
      <t>ナオキ</t>
    </rPh>
    <phoneticPr fontId="3"/>
  </si>
  <si>
    <t>白石町</t>
    <rPh sb="0" eb="3">
      <t>シロイシチョウ</t>
    </rPh>
    <phoneticPr fontId="3"/>
  </si>
  <si>
    <t>0952-87-2874</t>
  </si>
  <si>
    <t>山口　弘則</t>
    <rPh sb="0" eb="2">
      <t>ヤマグチ</t>
    </rPh>
    <rPh sb="3" eb="4">
      <t>ヒロ</t>
    </rPh>
    <rPh sb="4" eb="5">
      <t>ノリ</t>
    </rPh>
    <phoneticPr fontId="3"/>
  </si>
  <si>
    <t>D</t>
  </si>
  <si>
    <t>22-杵-5002</t>
    <rPh sb="3" eb="4">
      <t>キネ</t>
    </rPh>
    <phoneticPr fontId="3"/>
  </si>
  <si>
    <t>0952-84-7010</t>
  </si>
  <si>
    <t>22-杵-5003</t>
    <rPh sb="3" eb="4">
      <t>キネ</t>
    </rPh>
    <phoneticPr fontId="3"/>
  </si>
  <si>
    <t>0952-87-2548</t>
  </si>
  <si>
    <t>永松　英昭</t>
    <rPh sb="0" eb="2">
      <t>ナガマツ</t>
    </rPh>
    <rPh sb="3" eb="5">
      <t>ヒデアキ</t>
    </rPh>
    <phoneticPr fontId="3"/>
  </si>
  <si>
    <t>22-杵-5004</t>
    <rPh sb="3" eb="4">
      <t>キネ</t>
    </rPh>
    <phoneticPr fontId="3"/>
  </si>
  <si>
    <t>0952-87-2090</t>
  </si>
  <si>
    <t>申請月</t>
    <rPh sb="0" eb="2">
      <t>シンセイ</t>
    </rPh>
    <rPh sb="2" eb="3">
      <t>ツキ</t>
    </rPh>
    <phoneticPr fontId="3"/>
  </si>
  <si>
    <t>例）2月</t>
    <rPh sb="0" eb="1">
      <t>レイ</t>
    </rPh>
    <rPh sb="3" eb="4">
      <t>ガツ</t>
    </rPh>
    <phoneticPr fontId="3"/>
  </si>
  <si>
    <t>2月</t>
    <rPh sb="1" eb="2">
      <t>ガツ</t>
    </rPh>
    <phoneticPr fontId="3"/>
  </si>
  <si>
    <t>4月</t>
    <rPh sb="1" eb="2">
      <t>ガツ</t>
    </rPh>
    <phoneticPr fontId="3"/>
  </si>
  <si>
    <t>大隈義昭</t>
    <phoneticPr fontId="3"/>
  </si>
  <si>
    <t>石川　勇治</t>
    <phoneticPr fontId="3"/>
  </si>
  <si>
    <t>22-伊-5002</t>
    <phoneticPr fontId="3"/>
  </si>
  <si>
    <t>なな農園
代表　的野　直喜</t>
    <phoneticPr fontId="3"/>
  </si>
  <si>
    <t>株式会社JA食糧さが
代表取締役社長　宮崎　第五郎</t>
    <phoneticPr fontId="3"/>
  </si>
  <si>
    <t>有限会社　田中農場
代表取締役　田中義生</t>
    <phoneticPr fontId="3"/>
  </si>
  <si>
    <t>有限会社　北川農産
代表取締役　北川公文</t>
    <phoneticPr fontId="3"/>
  </si>
  <si>
    <t>肥前糧食株式会社
代表取締役　江島　洋右</t>
    <phoneticPr fontId="3"/>
  </si>
  <si>
    <t>小野カントリー産業株式会社
　代表取締役　小野立生</t>
    <phoneticPr fontId="3"/>
  </si>
  <si>
    <t>小野カントリー産業株式会社　
代表取締役　小野立生</t>
    <phoneticPr fontId="3"/>
  </si>
  <si>
    <t>小野カントリー産業株式会社　
諸岡　祐輝</t>
    <phoneticPr fontId="3"/>
  </si>
  <si>
    <t>小野カントリー産業株式会社　代表取締役　
小野立生</t>
    <phoneticPr fontId="3"/>
  </si>
  <si>
    <t>小野カントリー産業株式会社
　諸岡　祐輝</t>
    <phoneticPr fontId="3"/>
  </si>
  <si>
    <t>JAさが白石地区特別栽培米部会　
代表　山﨑利幸</t>
    <rPh sb="4" eb="8">
      <t>シロイシチク</t>
    </rPh>
    <rPh sb="8" eb="15">
      <t>トクベツサイバイマイブカイ</t>
    </rPh>
    <rPh sb="17" eb="19">
      <t>ダイヒョウ</t>
    </rPh>
    <rPh sb="20" eb="22">
      <t>ヤマサキ</t>
    </rPh>
    <rPh sb="22" eb="23">
      <t>トシ</t>
    </rPh>
    <rPh sb="23" eb="24">
      <t>ユキ</t>
    </rPh>
    <phoneticPr fontId="3"/>
  </si>
  <si>
    <t>鶴製茶　
代表　靏　和幸</t>
    <phoneticPr fontId="3"/>
  </si>
  <si>
    <t>株式会社しもむら農園　
代表取締役　下村　宣弘</t>
    <phoneticPr fontId="3"/>
  </si>
  <si>
    <t>多久みらいくる地　
中島　昌平</t>
    <phoneticPr fontId="3"/>
  </si>
  <si>
    <t>菅米穀店　
菅　浩平</t>
    <phoneticPr fontId="3"/>
  </si>
  <si>
    <t>菅　祥三</t>
    <phoneticPr fontId="3"/>
  </si>
  <si>
    <t>有限会社　七島農産
代表取締役　七島和美</t>
    <phoneticPr fontId="3"/>
  </si>
  <si>
    <t>百匠大島
代表　大島　仁</t>
    <phoneticPr fontId="3"/>
  </si>
  <si>
    <t>大坪精米所　
大坪　正典</t>
    <phoneticPr fontId="3"/>
  </si>
  <si>
    <t>備考</t>
    <rPh sb="0" eb="2">
      <t>ビコウ</t>
    </rPh>
    <phoneticPr fontId="3"/>
  </si>
  <si>
    <t>登録者の変更</t>
    <rPh sb="0" eb="3">
      <t>トウロクシャ</t>
    </rPh>
    <rPh sb="4" eb="6">
      <t>ヘンコウ</t>
    </rPh>
    <phoneticPr fontId="3"/>
  </si>
  <si>
    <t>22-佐-5007</t>
    <phoneticPr fontId="3"/>
  </si>
  <si>
    <t>22-佐-5017</t>
  </si>
  <si>
    <t>光吉　浩之</t>
  </si>
  <si>
    <t>0952-34-9020</t>
  </si>
  <si>
    <t>光吉　隆成</t>
  </si>
  <si>
    <t>22-佐-5018</t>
    <rPh sb="3" eb="4">
      <t>サ</t>
    </rPh>
    <phoneticPr fontId="3"/>
  </si>
  <si>
    <t>梅野米や天祐　
梅野　孝</t>
    <rPh sb="0" eb="2">
      <t>ウメノ</t>
    </rPh>
    <rPh sb="2" eb="3">
      <t>コメ</t>
    </rPh>
    <rPh sb="4" eb="6">
      <t>テンユウ</t>
    </rPh>
    <rPh sb="8" eb="10">
      <t>ウメノ</t>
    </rPh>
    <rPh sb="11" eb="12">
      <t>タカシ</t>
    </rPh>
    <phoneticPr fontId="3"/>
  </si>
  <si>
    <t>佐賀市</t>
    <rPh sb="0" eb="3">
      <t>サガシ</t>
    </rPh>
    <phoneticPr fontId="4"/>
  </si>
  <si>
    <t>0952-23-5368</t>
  </si>
  <si>
    <t>梅野　孝</t>
    <rPh sb="0" eb="2">
      <t>ウメノ</t>
    </rPh>
    <rPh sb="3" eb="4">
      <t>タカシ</t>
    </rPh>
    <phoneticPr fontId="3"/>
  </si>
  <si>
    <t>江頭　敏</t>
    <rPh sb="0" eb="2">
      <t>エガシラ</t>
    </rPh>
    <rPh sb="3" eb="4">
      <t>トシ</t>
    </rPh>
    <phoneticPr fontId="3"/>
  </si>
  <si>
    <t>22-佐-5019</t>
    <rPh sb="3" eb="4">
      <t>サ</t>
    </rPh>
    <phoneticPr fontId="3"/>
  </si>
  <si>
    <t>佐賀県食糧株式会社　
代表取締役社長　石井　啓文</t>
    <rPh sb="0" eb="3">
      <t>サガケン</t>
    </rPh>
    <rPh sb="3" eb="9">
      <t>ショクリョウカブシキガイシャ</t>
    </rPh>
    <rPh sb="11" eb="18">
      <t>ダイヒョウトリシマリヤクシャチョウ</t>
    </rPh>
    <rPh sb="19" eb="21">
      <t>イシイ</t>
    </rPh>
    <rPh sb="22" eb="24">
      <t>ヒロフミ</t>
    </rPh>
    <phoneticPr fontId="3"/>
  </si>
  <si>
    <t>0952-30-9110</t>
  </si>
  <si>
    <t>佐賀県食糧株式会社　米穀部　需給課
徳島　弘行</t>
    <rPh sb="0" eb="9">
      <t>サガケンショクリョウカブシキガイシャ</t>
    </rPh>
    <rPh sb="10" eb="13">
      <t>ベイコクブ</t>
    </rPh>
    <rPh sb="14" eb="17">
      <t>ジュキュウカ</t>
    </rPh>
    <rPh sb="18" eb="20">
      <t>トクシマ</t>
    </rPh>
    <rPh sb="21" eb="23">
      <t>ヒロユキ</t>
    </rPh>
    <phoneticPr fontId="3"/>
  </si>
  <si>
    <t>5月</t>
    <rPh sb="1" eb="2">
      <t>ガツ</t>
    </rPh>
    <phoneticPr fontId="3"/>
  </si>
  <si>
    <t>白浜　学</t>
  </si>
  <si>
    <t>090-1761-7874</t>
  </si>
  <si>
    <t>22-杵-5010</t>
  </si>
  <si>
    <t>林　博樹</t>
  </si>
  <si>
    <t>0952-87-2197</t>
  </si>
  <si>
    <t>山口　弘則　</t>
  </si>
  <si>
    <t>22-杵-5011</t>
  </si>
  <si>
    <t>一丸　貴史</t>
  </si>
  <si>
    <t>武雄市</t>
  </si>
  <si>
    <t>090-7465-8284</t>
  </si>
  <si>
    <t>山口　義孝</t>
  </si>
  <si>
    <t>22-杵-5012</t>
  </si>
  <si>
    <t>090-3324-7679</t>
  </si>
  <si>
    <t>22-杵-5013</t>
  </si>
  <si>
    <t>鹿島市</t>
  </si>
  <si>
    <t>0954-62-2714</t>
  </si>
  <si>
    <t>株式会社　中村米穀　代表　中村振一郎</t>
  </si>
  <si>
    <t>株式会社　中村米穀　中村泰弘</t>
  </si>
  <si>
    <t>22-杵-5014</t>
  </si>
  <si>
    <t>山口　弘則</t>
  </si>
  <si>
    <t>永松　英昭</t>
  </si>
  <si>
    <t>一丸　貴史</t>
    <phoneticPr fontId="3"/>
  </si>
  <si>
    <t>22-東-5004</t>
  </si>
  <si>
    <t>筑紫東治</t>
  </si>
  <si>
    <t>090-9483-2262</t>
  </si>
  <si>
    <t>5月</t>
    <rPh sb="1" eb="2">
      <t>ガツ</t>
    </rPh>
    <phoneticPr fontId="3"/>
  </si>
  <si>
    <t>22-佐-5020</t>
    <rPh sb="3" eb="4">
      <t>サ</t>
    </rPh>
    <phoneticPr fontId="3"/>
  </si>
  <si>
    <t>佐賀県農業協同組合　
代表理事組合長　大島信之</t>
  </si>
  <si>
    <t>佐賀市</t>
    <rPh sb="0" eb="2">
      <t>サガ</t>
    </rPh>
    <rPh sb="2" eb="3">
      <t>シ</t>
    </rPh>
    <phoneticPr fontId="3"/>
  </si>
  <si>
    <t>0952-25-5176</t>
  </si>
  <si>
    <t>JAさが　生活燃料部　生活課　直販本店
前田　隆広</t>
    <rPh sb="5" eb="10">
      <t>セイカツネンリョウブ</t>
    </rPh>
    <rPh sb="11" eb="13">
      <t>セイカツ</t>
    </rPh>
    <rPh sb="13" eb="14">
      <t>カ</t>
    </rPh>
    <rPh sb="15" eb="17">
      <t>チョクハン</t>
    </rPh>
    <rPh sb="17" eb="19">
      <t>ホンテン</t>
    </rPh>
    <rPh sb="20" eb="22">
      <t>マエダ</t>
    </rPh>
    <rPh sb="23" eb="25">
      <t>タカヒロ</t>
    </rPh>
    <phoneticPr fontId="3"/>
  </si>
  <si>
    <t>JAさが　生活燃料部次長
江頭　省吾</t>
    <rPh sb="5" eb="10">
      <t>セイカツネンリョウブ</t>
    </rPh>
    <rPh sb="10" eb="12">
      <t>ジチョウ</t>
    </rPh>
    <rPh sb="13" eb="15">
      <t>エガシラ</t>
    </rPh>
    <rPh sb="16" eb="18">
      <t>ショウゴ</t>
    </rPh>
    <phoneticPr fontId="3"/>
  </si>
  <si>
    <t>米</t>
    <rPh sb="0" eb="1">
      <t>コメ</t>
    </rPh>
    <phoneticPr fontId="4"/>
  </si>
  <si>
    <t>夢しずく</t>
    <rPh sb="0" eb="1">
      <t>ユメ</t>
    </rPh>
    <phoneticPr fontId="4"/>
  </si>
  <si>
    <t>22-佐-5021</t>
    <rPh sb="3" eb="4">
      <t>サ</t>
    </rPh>
    <phoneticPr fontId="3"/>
  </si>
  <si>
    <t>松内　博樹</t>
  </si>
  <si>
    <t>0952-73-3025</t>
  </si>
  <si>
    <t>松内博樹</t>
    <rPh sb="0" eb="4">
      <t>マツウチヒロキ</t>
    </rPh>
    <phoneticPr fontId="3"/>
  </si>
  <si>
    <t>田中義生</t>
    <rPh sb="0" eb="2">
      <t>タナカ</t>
    </rPh>
    <rPh sb="2" eb="4">
      <t>ヨシオ</t>
    </rPh>
    <phoneticPr fontId="3"/>
  </si>
  <si>
    <t>7月</t>
    <rPh sb="1" eb="2">
      <t>ガツ</t>
    </rPh>
    <phoneticPr fontId="3"/>
  </si>
  <si>
    <t>唐津農林</t>
  </si>
  <si>
    <t>22-唐-5007</t>
  </si>
  <si>
    <t>株式会社 唐房米穀代表取締役　横山　晋一郎</t>
  </si>
  <si>
    <t>唐津市</t>
  </si>
  <si>
    <t>0955-73-4188</t>
  </si>
  <si>
    <t>横山　晋一郎</t>
  </si>
  <si>
    <t>田村　聡佳</t>
  </si>
  <si>
    <t>22-唐-5008</t>
  </si>
  <si>
    <t>㈱ＢMファーム代表取締役　青山　定浩</t>
  </si>
  <si>
    <t>0955-74-5858</t>
  </si>
  <si>
    <t>青山　定浩</t>
  </si>
  <si>
    <t>青山　秀和</t>
  </si>
  <si>
    <t>22-唐-5009</t>
  </si>
  <si>
    <t>唐津農業協同組合　代表理事組合長　堤 武彦</t>
  </si>
  <si>
    <t>0955-70-5222</t>
  </si>
  <si>
    <t>桑原　加奈</t>
  </si>
  <si>
    <t>石橋　尚弘</t>
  </si>
  <si>
    <t>加茂　優</t>
    <phoneticPr fontId="3"/>
  </si>
  <si>
    <t>090-2085-3973</t>
  </si>
  <si>
    <t>22-杵-5015</t>
  </si>
  <si>
    <t>大串農産　大串　忠秋</t>
  </si>
  <si>
    <t>大串農産　大串忠秋</t>
  </si>
  <si>
    <t>JAさが白石地区営農経済センター
片渕裕貴</t>
    <rPh sb="4" eb="12">
      <t>シロイシチクエイノウケイザイ</t>
    </rPh>
    <phoneticPr fontId="3"/>
  </si>
  <si>
    <t>JAさが白石地区営農経済センター　
前田和幸</t>
    <rPh sb="4" eb="12">
      <t>シロイシチクエイノウケイザイ</t>
    </rPh>
    <phoneticPr fontId="3"/>
  </si>
  <si>
    <t>栽培責任者及び確認責任者の変更</t>
    <rPh sb="0" eb="5">
      <t>サイバイセキニンシャ</t>
    </rPh>
    <rPh sb="5" eb="6">
      <t>オヨ</t>
    </rPh>
    <rPh sb="7" eb="12">
      <t>カクニンセキニンシャ</t>
    </rPh>
    <rPh sb="13" eb="15">
      <t>ヘンコウ</t>
    </rPh>
    <phoneticPr fontId="3"/>
  </si>
  <si>
    <t>2月</t>
    <phoneticPr fontId="3"/>
  </si>
  <si>
    <t>東部</t>
    <phoneticPr fontId="3"/>
  </si>
  <si>
    <t>23-東-5001</t>
  </si>
  <si>
    <t>にじのきらめき</t>
  </si>
  <si>
    <t>23-杵-5001</t>
  </si>
  <si>
    <t>江口農園　代表取締役　江口竜左</t>
  </si>
  <si>
    <t>0954-36-3490</t>
  </si>
  <si>
    <t>株式会社江口農園　役員　江口達郎</t>
  </si>
  <si>
    <t>株式会社江口農園　作業係　小野誠志</t>
  </si>
  <si>
    <t>4月</t>
    <rPh sb="1" eb="2">
      <t>ガツ</t>
    </rPh>
    <phoneticPr fontId="3"/>
  </si>
  <si>
    <t>10月</t>
    <rPh sb="2" eb="3">
      <t>ガツ</t>
    </rPh>
    <phoneticPr fontId="3"/>
  </si>
  <si>
    <t>23-佐-5001</t>
    <rPh sb="3" eb="4">
      <t>サ</t>
    </rPh>
    <phoneticPr fontId="4"/>
  </si>
  <si>
    <t>飯盛　良隆</t>
    <rPh sb="0" eb="2">
      <t>イイモリ</t>
    </rPh>
    <rPh sb="3" eb="5">
      <t>ヨシタカ</t>
    </rPh>
    <phoneticPr fontId="4"/>
  </si>
  <si>
    <t>小城市</t>
    <rPh sb="0" eb="3">
      <t>オギシ</t>
    </rPh>
    <phoneticPr fontId="4"/>
  </si>
  <si>
    <t>090-3079-3581</t>
  </si>
  <si>
    <t>大坪精米所　大坪　正典</t>
    <rPh sb="0" eb="2">
      <t>オオツボ</t>
    </rPh>
    <rPh sb="2" eb="5">
      <t>セイマイショ</t>
    </rPh>
    <rPh sb="6" eb="8">
      <t>オオツボ</t>
    </rPh>
    <rPh sb="9" eb="11">
      <t>セイテン</t>
    </rPh>
    <phoneticPr fontId="3"/>
  </si>
  <si>
    <t>飯盛良隆</t>
  </si>
  <si>
    <t>株式会社　中村米穀　代表　中村泰弘</t>
    <phoneticPr fontId="3"/>
  </si>
  <si>
    <t>24-杵-5001</t>
    <rPh sb="3" eb="4">
      <t>キネ</t>
    </rPh>
    <phoneticPr fontId="4"/>
  </si>
  <si>
    <t>2月</t>
    <rPh sb="1" eb="2">
      <t>ガツ</t>
    </rPh>
    <phoneticPr fontId="3"/>
  </si>
  <si>
    <t>24-杵-5002</t>
    <rPh sb="3" eb="4">
      <t>キネ</t>
    </rPh>
    <phoneticPr fontId="4"/>
  </si>
  <si>
    <t>坂本　正満</t>
  </si>
  <si>
    <t>24-杵-5003</t>
    <rPh sb="3" eb="4">
      <t>キネ</t>
    </rPh>
    <phoneticPr fontId="4"/>
  </si>
  <si>
    <t>有限会社　定松ファーム　代表　定松右樹</t>
  </si>
  <si>
    <t>24-杵-5004</t>
    <rPh sb="3" eb="4">
      <t>キネ</t>
    </rPh>
    <phoneticPr fontId="4"/>
  </si>
  <si>
    <t>大串農産　大串賢永</t>
  </si>
  <si>
    <t>24-杵-5005</t>
    <rPh sb="3" eb="4">
      <t>キネ</t>
    </rPh>
    <phoneticPr fontId="4"/>
  </si>
  <si>
    <t>4月</t>
    <rPh sb="1" eb="2">
      <t>ガツ</t>
    </rPh>
    <phoneticPr fontId="3"/>
  </si>
  <si>
    <t>7月</t>
    <rPh sb="1" eb="2">
      <t>ガツ</t>
    </rPh>
    <phoneticPr fontId="3"/>
  </si>
  <si>
    <t>鹿島市</t>
    <phoneticPr fontId="3"/>
  </si>
  <si>
    <t>090-1160-2523</t>
    <phoneticPr fontId="3"/>
  </si>
  <si>
    <t>0954-65-2668</t>
    <phoneticPr fontId="3"/>
  </si>
  <si>
    <t>090-5281-0348</t>
    <phoneticPr fontId="3"/>
  </si>
  <si>
    <t>坂本　正満</t>
    <rPh sb="0" eb="2">
      <t>サカモト</t>
    </rPh>
    <rPh sb="3" eb="5">
      <t>マサミツ</t>
    </rPh>
    <phoneticPr fontId="3"/>
  </si>
  <si>
    <t>小橋　政人</t>
    <rPh sb="0" eb="2">
      <t>コバシ</t>
    </rPh>
    <rPh sb="3" eb="5">
      <t>マサト</t>
    </rPh>
    <phoneticPr fontId="3"/>
  </si>
  <si>
    <t>森　卓也</t>
    <rPh sb="0" eb="1">
      <t>モリ</t>
    </rPh>
    <rPh sb="2" eb="4">
      <t>タクヤ</t>
    </rPh>
    <phoneticPr fontId="4"/>
  </si>
  <si>
    <t>ヒノヒカリ</t>
    <phoneticPr fontId="3"/>
  </si>
  <si>
    <t>夢しずく</t>
    <phoneticPr fontId="3"/>
  </si>
  <si>
    <t>さがびより</t>
    <phoneticPr fontId="3"/>
  </si>
  <si>
    <t>にこまる</t>
    <phoneticPr fontId="3"/>
  </si>
  <si>
    <t>農事組合法人えりさくら
代表理事　田中龍臣</t>
    <rPh sb="0" eb="6">
      <t>ノウジクミアイホウジン</t>
    </rPh>
    <rPh sb="12" eb="16">
      <t>ダイヒョウリジ</t>
    </rPh>
    <rPh sb="17" eb="19">
      <t>タナカ</t>
    </rPh>
    <rPh sb="19" eb="20">
      <t>リュウ</t>
    </rPh>
    <rPh sb="20" eb="21">
      <t>オミ</t>
    </rPh>
    <phoneticPr fontId="3"/>
  </si>
  <si>
    <t>24-東-5001</t>
    <phoneticPr fontId="3"/>
  </si>
  <si>
    <t>秋山學</t>
    <rPh sb="0" eb="2">
      <t>アキヤマ</t>
    </rPh>
    <rPh sb="2" eb="3">
      <t>マナブ</t>
    </rPh>
    <phoneticPr fontId="3"/>
  </si>
  <si>
    <t>manabu2804@yahoo.co.jp</t>
    <phoneticPr fontId="3"/>
  </si>
  <si>
    <t>manabu2804@yahoo.co.jp</t>
    <phoneticPr fontId="3"/>
  </si>
  <si>
    <t>080-5603-2642</t>
  </si>
  <si>
    <t>3,220
→4,417</t>
    <phoneticPr fontId="3"/>
  </si>
  <si>
    <t>7月</t>
  </si>
  <si>
    <r>
      <rPr>
        <strike/>
        <sz val="11"/>
        <rFont val="游ゴシック"/>
        <family val="3"/>
        <charset val="128"/>
        <scheme val="minor"/>
      </rPr>
      <t>1887</t>
    </r>
    <r>
      <rPr>
        <sz val="11"/>
        <rFont val="游ゴシック"/>
        <family val="3"/>
        <charset val="128"/>
        <scheme val="minor"/>
      </rPr>
      <t xml:space="preserve">
583</t>
    </r>
    <phoneticPr fontId="3"/>
  </si>
  <si>
    <r>
      <rPr>
        <strike/>
        <sz val="11"/>
        <rFont val="游ゴシック"/>
        <family val="3"/>
        <charset val="128"/>
        <scheme val="minor"/>
      </rPr>
      <t>2090</t>
    </r>
    <r>
      <rPr>
        <sz val="11"/>
        <rFont val="游ゴシック"/>
        <family val="3"/>
        <charset val="128"/>
        <scheme val="minor"/>
      </rPr>
      <t xml:space="preserve">
982</t>
    </r>
    <phoneticPr fontId="3"/>
  </si>
  <si>
    <r>
      <rPr>
        <strike/>
        <sz val="11"/>
        <rFont val="游ゴシック"/>
        <family val="3"/>
        <charset val="128"/>
        <scheme val="minor"/>
      </rPr>
      <t>307</t>
    </r>
    <r>
      <rPr>
        <sz val="11"/>
        <rFont val="游ゴシック"/>
        <family val="3"/>
        <charset val="128"/>
        <scheme val="minor"/>
      </rPr>
      <t xml:space="preserve">
298</t>
    </r>
    <phoneticPr fontId="3"/>
  </si>
  <si>
    <r>
      <rPr>
        <strike/>
        <sz val="11"/>
        <rFont val="游ゴシック"/>
        <family val="3"/>
        <charset val="128"/>
        <scheme val="minor"/>
      </rPr>
      <t>273</t>
    </r>
    <r>
      <rPr>
        <sz val="11"/>
        <rFont val="游ゴシック"/>
        <family val="3"/>
        <charset val="128"/>
        <scheme val="minor"/>
      </rPr>
      <t xml:space="preserve">
268</t>
    </r>
    <phoneticPr fontId="3"/>
  </si>
  <si>
    <r>
      <rPr>
        <strike/>
        <sz val="11"/>
        <rFont val="游ゴシック"/>
        <family val="3"/>
        <charset val="128"/>
        <scheme val="minor"/>
      </rPr>
      <t>7733</t>
    </r>
    <r>
      <rPr>
        <sz val="11"/>
        <rFont val="游ゴシック"/>
        <family val="3"/>
        <charset val="128"/>
        <scheme val="minor"/>
      </rPr>
      <t xml:space="preserve">
9049</t>
    </r>
    <phoneticPr fontId="3"/>
  </si>
  <si>
    <r>
      <rPr>
        <strike/>
        <sz val="11"/>
        <rFont val="游ゴシック"/>
        <family val="3"/>
        <charset val="128"/>
        <scheme val="minor"/>
      </rPr>
      <t>540</t>
    </r>
    <r>
      <rPr>
        <sz val="11"/>
        <rFont val="游ゴシック"/>
        <family val="3"/>
        <charset val="128"/>
        <scheme val="minor"/>
      </rPr>
      <t xml:space="preserve">
2963</t>
    </r>
    <phoneticPr fontId="3"/>
  </si>
  <si>
    <r>
      <rPr>
        <strike/>
        <sz val="11"/>
        <rFont val="游ゴシック"/>
        <family val="3"/>
        <charset val="128"/>
        <scheme val="minor"/>
      </rPr>
      <t>2800</t>
    </r>
    <r>
      <rPr>
        <sz val="11"/>
        <rFont val="游ゴシック"/>
        <family val="3"/>
        <charset val="128"/>
        <scheme val="minor"/>
      </rPr>
      <t xml:space="preserve">
2,200</t>
    </r>
    <phoneticPr fontId="3"/>
  </si>
  <si>
    <r>
      <rPr>
        <strike/>
        <sz val="11"/>
        <rFont val="游ゴシック"/>
        <family val="3"/>
        <charset val="128"/>
        <scheme val="minor"/>
      </rPr>
      <t>4485</t>
    </r>
    <r>
      <rPr>
        <sz val="11"/>
        <rFont val="游ゴシック"/>
        <family val="3"/>
        <charset val="128"/>
        <scheme val="minor"/>
      </rPr>
      <t xml:space="preserve">
1,830</t>
    </r>
    <phoneticPr fontId="3"/>
  </si>
  <si>
    <r>
      <rPr>
        <strike/>
        <sz val="11"/>
        <rFont val="游ゴシック"/>
        <family val="3"/>
        <charset val="128"/>
        <scheme val="minor"/>
      </rPr>
      <t>1450</t>
    </r>
    <r>
      <rPr>
        <sz val="11"/>
        <rFont val="游ゴシック"/>
        <family val="3"/>
        <charset val="128"/>
        <scheme val="minor"/>
      </rPr>
      <t xml:space="preserve">
1,555</t>
    </r>
    <phoneticPr fontId="3"/>
  </si>
  <si>
    <t>4月</t>
  </si>
  <si>
    <t>23-伊-5001</t>
  </si>
  <si>
    <t>23-伊-5001</t>
    <phoneticPr fontId="3"/>
  </si>
  <si>
    <t>川原　義彦</t>
    <rPh sb="0" eb="2">
      <t>カワハラ</t>
    </rPh>
    <rPh sb="3" eb="5">
      <t>ヨシヒコ</t>
    </rPh>
    <phoneticPr fontId="3"/>
  </si>
  <si>
    <t>080-5264-1470</t>
  </si>
  <si>
    <t>吉永　忠次</t>
    <rPh sb="0" eb="2">
      <t>ヨシナガ</t>
    </rPh>
    <rPh sb="3" eb="5">
      <t>チュウジ</t>
    </rPh>
    <phoneticPr fontId="4"/>
  </si>
  <si>
    <t>1630→1380</t>
  </si>
  <si>
    <t>1594→1260</t>
  </si>
  <si>
    <t>6500→8000</t>
  </si>
  <si>
    <t>160→0</t>
  </si>
  <si>
    <t>206→0</t>
  </si>
  <si>
    <t>160→520</t>
  </si>
  <si>
    <t>206→100</t>
  </si>
  <si>
    <t>275→287</t>
  </si>
  <si>
    <t>410→588</t>
  </si>
  <si>
    <t>153→228</t>
  </si>
  <si>
    <t>382→290</t>
  </si>
  <si>
    <t>300→0</t>
  </si>
  <si>
    <t>400→890</t>
  </si>
  <si>
    <t>115→0</t>
  </si>
  <si>
    <t>400→225</t>
  </si>
  <si>
    <t>560→0</t>
  </si>
  <si>
    <t>400→2825</t>
  </si>
  <si>
    <t>366→0</t>
  </si>
  <si>
    <t>366→620</t>
  </si>
  <si>
    <t>700→890</t>
  </si>
  <si>
    <t>515→225</t>
  </si>
  <si>
    <t>960→2825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</si>
</sst>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rgb="FFFF0000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1" xfId="1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2" fillId="0" borderId="2" xfId="2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7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5" fillId="0" borderId="7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0" fillId="0" borderId="2" xfId="0" applyFill="1" applyBorder="1">
      <alignment vertical="center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5" fillId="0" borderId="9" xfId="0" applyFont="1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0" fillId="0" borderId="14" xfId="0" applyFill="1" applyBorder="1">
      <alignment vertical="center"/>
    </xf>
    <xf numFmtId="0" fontId="0" fillId="3" borderId="14" xfId="0" applyFill="1" applyBorder="1">
      <alignment vertical="center"/>
    </xf>
    <xf numFmtId="0" fontId="15" fillId="0" borderId="13" xfId="0" applyFont="1" applyFill="1" applyBorder="1" applyAlignment="1">
      <alignment vertical="center" shrinkToFit="1"/>
    </xf>
    <xf numFmtId="0" fontId="15" fillId="3" borderId="13" xfId="0" applyFont="1" applyFill="1" applyBorder="1" applyAlignment="1">
      <alignment vertical="center" shrinkToFit="1"/>
    </xf>
    <xf numFmtId="176" fontId="0" fillId="3" borderId="14" xfId="0" applyNumberFormat="1" applyFill="1" applyBorder="1">
      <alignment vertical="center"/>
    </xf>
    <xf numFmtId="0" fontId="0" fillId="6" borderId="13" xfId="0" applyFill="1" applyBorder="1">
      <alignment vertical="center"/>
    </xf>
    <xf numFmtId="0" fontId="0" fillId="6" borderId="14" xfId="0" applyFill="1" applyBorder="1">
      <alignment vertical="center"/>
    </xf>
    <xf numFmtId="0" fontId="15" fillId="3" borderId="15" xfId="0" applyFont="1" applyFill="1" applyBorder="1" applyAlignment="1">
      <alignment vertical="center" shrinkToFit="1"/>
    </xf>
    <xf numFmtId="0" fontId="0" fillId="3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6" borderId="18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21" xfId="0" applyFill="1" applyBorder="1">
      <alignment vertical="center"/>
    </xf>
    <xf numFmtId="0" fontId="0" fillId="6" borderId="22" xfId="0" applyFill="1" applyBorder="1">
      <alignment vertical="center"/>
    </xf>
    <xf numFmtId="0" fontId="0" fillId="6" borderId="23" xfId="0" applyFill="1" applyBorder="1">
      <alignment vertical="center"/>
    </xf>
    <xf numFmtId="0" fontId="0" fillId="6" borderId="24" xfId="0" applyFill="1" applyBorder="1">
      <alignment vertical="center"/>
    </xf>
    <xf numFmtId="176" fontId="2" fillId="0" borderId="26" xfId="1" applyNumberFormat="1" applyFont="1" applyFill="1" applyBorder="1" applyAlignment="1">
      <alignment vertical="center" wrapText="1" shrinkToFit="1"/>
    </xf>
    <xf numFmtId="0" fontId="2" fillId="0" borderId="31" xfId="0" applyFont="1" applyFill="1" applyBorder="1" applyAlignment="1">
      <alignment vertical="center" wrapText="1"/>
    </xf>
    <xf numFmtId="176" fontId="2" fillId="0" borderId="6" xfId="1" applyNumberFormat="1" applyFont="1" applyFill="1" applyBorder="1" applyAlignment="1">
      <alignment vertical="center" wrapText="1" shrinkToFit="1"/>
    </xf>
    <xf numFmtId="38" fontId="2" fillId="0" borderId="6" xfId="1" applyFont="1" applyFill="1" applyBorder="1" applyAlignment="1">
      <alignment vertical="center" wrapText="1" shrinkToFit="1"/>
    </xf>
    <xf numFmtId="0" fontId="2" fillId="0" borderId="6" xfId="1" applyNumberFormat="1" applyFont="1" applyFill="1" applyBorder="1" applyAlignment="1">
      <alignment vertical="center" wrapText="1" shrinkToFit="1"/>
    </xf>
    <xf numFmtId="0" fontId="2" fillId="0" borderId="32" xfId="0" applyFont="1" applyFill="1" applyBorder="1" applyAlignment="1">
      <alignment vertical="center" shrinkToFit="1"/>
    </xf>
    <xf numFmtId="0" fontId="2" fillId="0" borderId="33" xfId="0" applyFont="1" applyFill="1" applyBorder="1" applyAlignment="1" applyProtection="1">
      <alignment vertical="center" wrapText="1"/>
      <protection hidden="1"/>
    </xf>
    <xf numFmtId="0" fontId="2" fillId="0" borderId="6" xfId="0" applyFont="1" applyFill="1" applyBorder="1" applyAlignment="1">
      <alignment vertical="center" shrinkToFit="1"/>
    </xf>
    <xf numFmtId="0" fontId="2" fillId="0" borderId="34" xfId="0" applyFont="1" applyFill="1" applyBorder="1" applyAlignment="1">
      <alignment vertical="center" shrinkToFit="1"/>
    </xf>
    <xf numFmtId="176" fontId="15" fillId="3" borderId="13" xfId="0" applyNumberFormat="1" applyFont="1" applyFill="1" applyBorder="1" applyAlignment="1">
      <alignment vertical="center" shrinkToFit="1"/>
    </xf>
    <xf numFmtId="176" fontId="0" fillId="0" borderId="0" xfId="0" applyNumberFormat="1">
      <alignment vertical="center"/>
    </xf>
    <xf numFmtId="176" fontId="2" fillId="10" borderId="25" xfId="1" applyNumberFormat="1" applyFont="1" applyFill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2" fillId="0" borderId="2" xfId="0" applyFont="1" applyBorder="1" applyAlignment="1">
      <alignment vertical="center" wrapText="1"/>
    </xf>
    <xf numFmtId="0" fontId="0" fillId="11" borderId="1" xfId="0" applyFill="1" applyBorder="1">
      <alignment vertical="center"/>
    </xf>
    <xf numFmtId="0" fontId="0" fillId="11" borderId="6" xfId="0" applyFill="1" applyBorder="1">
      <alignment vertical="center"/>
    </xf>
    <xf numFmtId="38" fontId="5" fillId="0" borderId="1" xfId="1" applyFont="1" applyFill="1" applyBorder="1" applyAlignment="1">
      <alignment vertical="center" wrapText="1" shrinkToFit="1"/>
    </xf>
    <xf numFmtId="0" fontId="2" fillId="0" borderId="32" xfId="1" applyNumberFormat="1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 shrinkToFit="1"/>
    </xf>
    <xf numFmtId="176" fontId="2" fillId="0" borderId="7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0" fillId="0" borderId="43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vertical="center" wrapText="1" shrinkToFit="1"/>
    </xf>
    <xf numFmtId="38" fontId="0" fillId="0" borderId="1" xfId="1" applyFont="1" applyBorder="1">
      <alignment vertical="center"/>
    </xf>
    <xf numFmtId="0" fontId="0" fillId="0" borderId="4" xfId="0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9" xfId="0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6" fillId="10" borderId="42" xfId="0" applyFont="1" applyFill="1" applyBorder="1" applyAlignment="1">
      <alignment horizontal="center" vertical="center"/>
    </xf>
    <xf numFmtId="0" fontId="0" fillId="10" borderId="44" xfId="0" applyFill="1" applyBorder="1" applyAlignment="1">
      <alignment horizontal="center" vertical="center"/>
    </xf>
    <xf numFmtId="0" fontId="17" fillId="10" borderId="4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16" fillId="10" borderId="7" xfId="3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 applyAlignment="1">
      <alignment horizontal="left" vertical="center"/>
    </xf>
    <xf numFmtId="0" fontId="0" fillId="11" borderId="42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16" fillId="10" borderId="9" xfId="3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0" borderId="31" xfId="0" applyFill="1" applyBorder="1">
      <alignment vertical="center"/>
    </xf>
    <xf numFmtId="0" fontId="0" fillId="10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10" borderId="38" xfId="0" applyFill="1" applyBorder="1" applyAlignment="1">
      <alignment horizontal="center" vertical="center"/>
    </xf>
    <xf numFmtId="0" fontId="0" fillId="10" borderId="40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/>
    </xf>
    <xf numFmtId="0" fontId="0" fillId="10" borderId="47" xfId="0" applyFill="1" applyBorder="1" applyAlignment="1">
      <alignment horizontal="center" vertical="center" wrapText="1"/>
    </xf>
    <xf numFmtId="0" fontId="0" fillId="10" borderId="36" xfId="0" applyFill="1" applyBorder="1" applyAlignment="1">
      <alignment horizontal="center" vertical="center"/>
    </xf>
    <xf numFmtId="0" fontId="0" fillId="10" borderId="36" xfId="0" applyFill="1" applyBorder="1" applyAlignment="1">
      <alignment horizontal="center" vertical="center" wrapText="1"/>
    </xf>
    <xf numFmtId="0" fontId="17" fillId="10" borderId="36" xfId="0" applyFont="1" applyFill="1" applyBorder="1" applyAlignment="1">
      <alignment horizontal="center" vertical="center"/>
    </xf>
    <xf numFmtId="0" fontId="0" fillId="10" borderId="39" xfId="0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44" xfId="0" applyFill="1" applyBorder="1">
      <alignment vertical="center"/>
    </xf>
    <xf numFmtId="0" fontId="5" fillId="10" borderId="49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16" fillId="10" borderId="7" xfId="3" applyFill="1" applyBorder="1" applyAlignment="1">
      <alignment horizontal="center" vertical="center" wrapText="1"/>
    </xf>
    <xf numFmtId="0" fontId="2" fillId="10" borderId="28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9" xfId="0" applyFill="1" applyBorder="1">
      <alignment vertical="center"/>
    </xf>
    <xf numFmtId="0" fontId="2" fillId="10" borderId="9" xfId="0" applyFont="1" applyFill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5" fillId="10" borderId="30" xfId="0" applyFont="1" applyFill="1" applyBorder="1" applyAlignment="1">
      <alignment horizontal="center" vertical="center" wrapText="1"/>
    </xf>
    <xf numFmtId="0" fontId="0" fillId="12" borderId="45" xfId="0" applyFill="1" applyBorder="1" applyAlignment="1">
      <alignment horizontal="center" vertical="center"/>
    </xf>
    <xf numFmtId="0" fontId="0" fillId="12" borderId="46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/>
    </xf>
    <xf numFmtId="0" fontId="0" fillId="12" borderId="42" xfId="0" applyFill="1" applyBorder="1" applyAlignment="1">
      <alignment horizontal="center" vertical="center" wrapText="1"/>
    </xf>
    <xf numFmtId="0" fontId="0" fillId="12" borderId="44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0" fontId="0" fillId="12" borderId="9" xfId="0" applyFill="1" applyBorder="1">
      <alignment vertical="center"/>
    </xf>
    <xf numFmtId="0" fontId="0" fillId="0" borderId="40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12" borderId="43" xfId="0" applyFill="1" applyBorder="1">
      <alignment vertical="center"/>
    </xf>
    <xf numFmtId="0" fontId="0" fillId="8" borderId="50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176" fontId="0" fillId="12" borderId="1" xfId="0" applyNumberFormat="1" applyFill="1" applyBorder="1" applyAlignment="1">
      <alignment horizontal="center" vertical="center"/>
    </xf>
    <xf numFmtId="0" fontId="16" fillId="8" borderId="1" xfId="3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 wrapText="1" shrinkToFit="1"/>
    </xf>
    <xf numFmtId="38" fontId="2" fillId="0" borderId="6" xfId="1" applyFont="1" applyFill="1" applyBorder="1" applyAlignment="1">
      <alignment horizontal="right" vertical="center" wrapText="1" shrinkToFit="1"/>
    </xf>
    <xf numFmtId="38" fontId="5" fillId="0" borderId="1" xfId="1" applyFont="1" applyBorder="1" applyAlignment="1">
      <alignment horizontal="right" vertical="center" wrapText="1" shrinkToFit="1"/>
    </xf>
    <xf numFmtId="38" fontId="5" fillId="0" borderId="1" xfId="1" applyFont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2" fillId="10" borderId="25" xfId="1" applyFont="1" applyFill="1" applyBorder="1" applyAlignment="1">
      <alignment horizontal="right" vertical="center" wrapText="1" shrinkToFit="1"/>
    </xf>
    <xf numFmtId="38" fontId="2" fillId="0" borderId="1" xfId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11" borderId="36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6" fontId="2" fillId="10" borderId="36" xfId="1" applyNumberFormat="1" applyFont="1" applyFill="1" applyBorder="1" applyAlignment="1">
      <alignment horizontal="center" vertical="center" wrapText="1" shrinkToFit="1"/>
    </xf>
    <xf numFmtId="176" fontId="2" fillId="10" borderId="26" xfId="1" applyNumberFormat="1" applyFont="1" applyFill="1" applyBorder="1" applyAlignment="1">
      <alignment horizontal="center" vertical="center" wrapText="1" shrinkToFi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 shrinkToFit="1"/>
    </xf>
    <xf numFmtId="0" fontId="2" fillId="9" borderId="28" xfId="0" applyFont="1" applyFill="1" applyBorder="1" applyAlignment="1">
      <alignment horizontal="center" vertical="center" shrinkToFit="1"/>
    </xf>
    <xf numFmtId="0" fontId="2" fillId="10" borderId="37" xfId="0" applyFont="1" applyFill="1" applyBorder="1" applyAlignment="1">
      <alignment horizontal="center" vertical="center" shrinkToFit="1"/>
    </xf>
    <xf numFmtId="0" fontId="2" fillId="10" borderId="30" xfId="0" applyFont="1" applyFill="1" applyBorder="1" applyAlignment="1">
      <alignment horizontal="center" vertical="center" shrinkToFit="1"/>
    </xf>
    <xf numFmtId="0" fontId="2" fillId="8" borderId="38" xfId="0" applyFont="1" applyFill="1" applyBorder="1" applyAlignment="1" applyProtection="1">
      <alignment horizontal="center" vertical="center" wrapText="1"/>
      <protection hidden="1"/>
    </xf>
    <xf numFmtId="0" fontId="2" fillId="8" borderId="29" xfId="0" applyFont="1" applyFill="1" applyBorder="1" applyAlignment="1" applyProtection="1">
      <alignment horizontal="center" vertical="center" wrapText="1"/>
      <protection hidden="1"/>
    </xf>
    <xf numFmtId="0" fontId="2" fillId="8" borderId="36" xfId="0" applyFont="1" applyFill="1" applyBorder="1" applyAlignment="1">
      <alignment horizontal="center" vertical="center" shrinkToFit="1"/>
    </xf>
    <xf numFmtId="0" fontId="2" fillId="8" borderId="26" xfId="0" applyFont="1" applyFill="1" applyBorder="1" applyAlignment="1">
      <alignment horizontal="center" vertical="center" shrinkToFit="1"/>
    </xf>
    <xf numFmtId="0" fontId="2" fillId="8" borderId="37" xfId="0" applyFont="1" applyFill="1" applyBorder="1" applyAlignment="1">
      <alignment horizontal="center" vertical="center" shrinkToFit="1"/>
    </xf>
    <xf numFmtId="0" fontId="2" fillId="8" borderId="30" xfId="0" applyFont="1" applyFill="1" applyBorder="1" applyAlignment="1">
      <alignment horizontal="center" vertical="center" shrinkToFit="1"/>
    </xf>
    <xf numFmtId="0" fontId="2" fillId="9" borderId="38" xfId="0" applyFont="1" applyFill="1" applyBorder="1" applyAlignment="1" applyProtection="1">
      <alignment horizontal="center" vertical="center" wrapText="1"/>
      <protection hidden="1"/>
    </xf>
    <xf numFmtId="0" fontId="2" fillId="9" borderId="29" xfId="0" applyFont="1" applyFill="1" applyBorder="1" applyAlignment="1" applyProtection="1">
      <alignment horizontal="center" vertical="center" wrapText="1"/>
      <protection hidden="1"/>
    </xf>
    <xf numFmtId="0" fontId="2" fillId="9" borderId="36" xfId="0" applyFont="1" applyFill="1" applyBorder="1" applyAlignment="1">
      <alignment horizontal="center" vertical="center" shrinkToFit="1"/>
    </xf>
    <xf numFmtId="0" fontId="2" fillId="9" borderId="26" xfId="0" applyFont="1" applyFill="1" applyBorder="1" applyAlignment="1">
      <alignment horizontal="center" vertical="center" shrinkToFit="1"/>
    </xf>
    <xf numFmtId="176" fontId="2" fillId="10" borderId="39" xfId="1" applyNumberFormat="1" applyFont="1" applyFill="1" applyBorder="1" applyAlignment="1">
      <alignment horizontal="center" vertical="center" wrapText="1" shrinkToFit="1"/>
    </xf>
    <xf numFmtId="176" fontId="2" fillId="10" borderId="41" xfId="1" applyNumberFormat="1" applyFont="1" applyFill="1" applyBorder="1" applyAlignment="1">
      <alignment horizontal="center" vertical="center" wrapText="1" shrinkToFit="1"/>
    </xf>
    <xf numFmtId="176" fontId="2" fillId="10" borderId="40" xfId="1" applyNumberFormat="1" applyFont="1" applyFill="1" applyBorder="1" applyAlignment="1">
      <alignment horizontal="center" vertical="center" wrapText="1" shrinkToFi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10" borderId="36" xfId="0" applyFont="1" applyFill="1" applyBorder="1" applyAlignment="1">
      <alignment horizontal="center" vertical="center" wrapText="1"/>
    </xf>
    <xf numFmtId="0" fontId="2" fillId="10" borderId="26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1061357</xdr:colOff>
      <xdr:row>132</xdr:row>
      <xdr:rowOff>81643</xdr:rowOff>
    </xdr:from>
    <xdr:to>
      <xdr:col>5</xdr:col>
      <xdr:colOff>1975757</xdr:colOff>
      <xdr:row>136</xdr:row>
      <xdr:rowOff>88900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0C74BE1-48D4-D9C8-0E8D-16FC23C31A41}"/>
            </a:ext>
          </a:extLst>
        </xdr:cNvPr>
        <xdr:cNvCxnSpPr/>
      </xdr:nvCxnSpPr>
      <xdr:spPr>
        <a:xfrm>
          <a:off x="4653643" y="42926000"/>
          <a:ext cx="914400" cy="914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101\Share\993000&#36786;&#26519;&#27700;&#29987;&#31561;&#36899;&#25658;&#25152;&#23646;&#20849;&#26377;\03_&#36786;&#29987;&#35506;\4%20&#29872;&#22659;&#20445;&#20840;&#22411;&#36786;&#26989;&#25285;&#24403;\05&#29872;&#22659;&#9313;&#25285;&#24403;\&#29305;&#21029;&#26685;&#22521;&#36786;&#29987;&#29289;&#34920;&#31034;&#21046;&#24230;\&#30331;&#37682;&#21488;&#24115;\&#65288;R4.4&#26376;&#65374;&#65289;&#29305;&#26685;&#30331;&#37682;&#21488;&#24115;&#27096;&#24335;\&#12392;&#12358;&#31934;&#21488;&#24115;\&#26696;&#65289;&#30331;&#37682;&#21488;&#24115;&#65288;&#12392;&#12358;&#31934;&#12539;&#35069;&#33590;)-&#26485;&#34276;.xlsx" TargetMode="External"/><Relationship Id="rId1" Type="http://schemas.openxmlformats.org/officeDocument/2006/relationships/externalLinkPath" Target="/993000&#36786;&#26519;&#27700;&#29987;&#31561;&#36899;&#25658;&#25152;&#23646;&#20849;&#26377;/03_&#36786;&#29987;&#35506;/4%20&#29872;&#22659;&#20445;&#20840;&#22411;&#36786;&#26989;&#25285;&#24403;/05&#29872;&#22659;&#9313;&#25285;&#24403;/&#29305;&#21029;&#26685;&#22521;&#36786;&#29987;&#29289;&#34920;&#31034;&#21046;&#24230;/&#30331;&#37682;&#21488;&#24115;/&#65288;R4.4&#26376;&#65374;&#65289;&#29305;&#26685;&#30331;&#37682;&#21488;&#24115;&#27096;&#24335;/&#12392;&#12358;&#31934;&#21488;&#24115;/&#26696;&#65289;&#30331;&#37682;&#21488;&#24115;&#65288;&#12392;&#12358;&#31934;&#12539;&#35069;&#33590;)-&#26485;&#342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登録者リスト "/>
      <sheetName val="2.登録品目"/>
      <sheetName val="3.HP掲載用リスト"/>
      <sheetName val="参照（年度等）"/>
    </sheetNames>
    <sheetDataSet>
      <sheetData sheetId="0" refreshError="1"/>
      <sheetData sheetId="1"/>
      <sheetData sheetId="2" refreshError="1"/>
      <sheetData sheetId="3">
        <row r="2">
          <cell r="G2" t="str">
            <v>Ａ</v>
          </cell>
          <cell r="H2" t="str">
            <v>使用せず</v>
          </cell>
          <cell r="I2" t="str">
            <v>使用せず</v>
          </cell>
        </row>
        <row r="3">
          <cell r="G3" t="str">
            <v>Ｂ</v>
          </cell>
          <cell r="H3" t="str">
            <v>使用せず</v>
          </cell>
          <cell r="I3" t="str">
            <v>５割以上減</v>
          </cell>
        </row>
        <row r="4">
          <cell r="G4" t="str">
            <v>Ｃ</v>
          </cell>
          <cell r="H4" t="str">
            <v>５割以上減</v>
          </cell>
          <cell r="I4" t="str">
            <v>使用せず</v>
          </cell>
        </row>
        <row r="5">
          <cell r="G5" t="str">
            <v>Ｄ</v>
          </cell>
          <cell r="H5" t="str">
            <v>５割以上減</v>
          </cell>
          <cell r="I5" t="str">
            <v>５割以上減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abu2804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1D33-8EA2-4A39-8D39-F0EB9D47AA47}">
  <dimension ref="A1:M28"/>
  <sheetViews>
    <sheetView workbookViewId="0">
      <selection activeCell="H15" sqref="H15"/>
    </sheetView>
  </sheetViews>
  <sheetFormatPr defaultRowHeight="18" x14ac:dyDescent="0.55000000000000004"/>
  <cols>
    <col min="1" max="1" width="5.08203125" customWidth="1"/>
    <col min="2" max="2" width="6.08203125" customWidth="1"/>
    <col min="8" max="9" width="19.1640625" bestFit="1" customWidth="1"/>
    <col min="12" max="12" width="11.9140625" customWidth="1"/>
  </cols>
  <sheetData>
    <row r="1" spans="1:13" x14ac:dyDescent="0.55000000000000004">
      <c r="A1" t="s">
        <v>27</v>
      </c>
      <c r="B1">
        <v>12</v>
      </c>
      <c r="C1">
        <v>2000</v>
      </c>
      <c r="D1">
        <v>12</v>
      </c>
      <c r="H1" t="s">
        <v>35</v>
      </c>
      <c r="I1" t="s">
        <v>36</v>
      </c>
    </row>
    <row r="2" spans="1:13" x14ac:dyDescent="0.55000000000000004">
      <c r="A2" t="s">
        <v>27</v>
      </c>
      <c r="B2">
        <v>13</v>
      </c>
      <c r="C2">
        <v>2001</v>
      </c>
      <c r="D2">
        <v>13</v>
      </c>
      <c r="G2" s="13" t="s">
        <v>29</v>
      </c>
      <c r="H2" t="s">
        <v>30</v>
      </c>
      <c r="I2" t="s">
        <v>30</v>
      </c>
      <c r="L2" t="s">
        <v>65</v>
      </c>
      <c r="M2" s="29" t="s">
        <v>70</v>
      </c>
    </row>
    <row r="3" spans="1:13" x14ac:dyDescent="0.55000000000000004">
      <c r="A3" t="s">
        <v>27</v>
      </c>
      <c r="B3">
        <v>14</v>
      </c>
      <c r="C3">
        <v>2002</v>
      </c>
      <c r="D3">
        <v>14</v>
      </c>
      <c r="G3" s="13" t="s">
        <v>31</v>
      </c>
      <c r="H3" t="s">
        <v>30</v>
      </c>
      <c r="I3" t="s">
        <v>32</v>
      </c>
      <c r="L3" t="s">
        <v>66</v>
      </c>
      <c r="M3" s="29" t="s">
        <v>71</v>
      </c>
    </row>
    <row r="4" spans="1:13" x14ac:dyDescent="0.55000000000000004">
      <c r="A4" t="s">
        <v>27</v>
      </c>
      <c r="B4">
        <v>15</v>
      </c>
      <c r="C4">
        <v>2003</v>
      </c>
      <c r="D4">
        <v>15</v>
      </c>
      <c r="G4" s="13" t="s">
        <v>33</v>
      </c>
      <c r="H4" t="s">
        <v>34</v>
      </c>
      <c r="I4" t="s">
        <v>30</v>
      </c>
      <c r="L4" t="s">
        <v>67</v>
      </c>
      <c r="M4" s="29" t="s">
        <v>72</v>
      </c>
    </row>
    <row r="5" spans="1:13" x14ac:dyDescent="0.55000000000000004">
      <c r="A5" t="s">
        <v>27</v>
      </c>
      <c r="B5">
        <v>16</v>
      </c>
      <c r="C5">
        <v>2004</v>
      </c>
      <c r="D5">
        <v>16</v>
      </c>
      <c r="G5" s="13" t="s">
        <v>14</v>
      </c>
      <c r="H5" t="s">
        <v>34</v>
      </c>
      <c r="I5" t="s">
        <v>34</v>
      </c>
      <c r="L5" t="s">
        <v>68</v>
      </c>
      <c r="M5" s="29" t="s">
        <v>73</v>
      </c>
    </row>
    <row r="6" spans="1:13" x14ac:dyDescent="0.55000000000000004">
      <c r="A6" t="s">
        <v>27</v>
      </c>
      <c r="B6">
        <v>17</v>
      </c>
      <c r="C6">
        <v>2005</v>
      </c>
      <c r="D6">
        <v>17</v>
      </c>
      <c r="L6" t="s">
        <v>69</v>
      </c>
      <c r="M6" s="29" t="s">
        <v>74</v>
      </c>
    </row>
    <row r="7" spans="1:13" x14ac:dyDescent="0.55000000000000004">
      <c r="A7" t="s">
        <v>27</v>
      </c>
      <c r="B7">
        <v>18</v>
      </c>
      <c r="C7">
        <v>2006</v>
      </c>
      <c r="D7">
        <v>18</v>
      </c>
    </row>
    <row r="8" spans="1:13" x14ac:dyDescent="0.55000000000000004">
      <c r="A8" t="s">
        <v>27</v>
      </c>
      <c r="B8">
        <v>19</v>
      </c>
      <c r="C8">
        <v>2007</v>
      </c>
      <c r="D8">
        <v>19</v>
      </c>
    </row>
    <row r="9" spans="1:13" x14ac:dyDescent="0.55000000000000004">
      <c r="A9" t="s">
        <v>27</v>
      </c>
      <c r="B9">
        <v>20</v>
      </c>
      <c r="C9">
        <v>2008</v>
      </c>
      <c r="D9">
        <v>20</v>
      </c>
    </row>
    <row r="10" spans="1:13" x14ac:dyDescent="0.55000000000000004">
      <c r="A10" t="s">
        <v>27</v>
      </c>
      <c r="B10">
        <v>21</v>
      </c>
      <c r="C10">
        <v>2009</v>
      </c>
      <c r="D10">
        <v>21</v>
      </c>
      <c r="G10" t="s">
        <v>39</v>
      </c>
    </row>
    <row r="11" spans="1:13" x14ac:dyDescent="0.55000000000000004">
      <c r="A11" t="s">
        <v>27</v>
      </c>
      <c r="B11">
        <v>22</v>
      </c>
      <c r="C11">
        <v>2010</v>
      </c>
      <c r="D11">
        <v>22</v>
      </c>
      <c r="G11" t="s">
        <v>40</v>
      </c>
    </row>
    <row r="12" spans="1:13" x14ac:dyDescent="0.55000000000000004">
      <c r="A12" t="s">
        <v>27</v>
      </c>
      <c r="B12">
        <v>23</v>
      </c>
      <c r="C12">
        <v>2011</v>
      </c>
      <c r="D12">
        <v>23</v>
      </c>
      <c r="G12" t="s">
        <v>41</v>
      </c>
    </row>
    <row r="13" spans="1:13" x14ac:dyDescent="0.55000000000000004">
      <c r="A13" t="s">
        <v>27</v>
      </c>
      <c r="B13">
        <v>24</v>
      </c>
      <c r="C13">
        <v>2012</v>
      </c>
      <c r="D13">
        <v>24</v>
      </c>
    </row>
    <row r="14" spans="1:13" x14ac:dyDescent="0.55000000000000004">
      <c r="A14" t="s">
        <v>27</v>
      </c>
      <c r="B14">
        <v>25</v>
      </c>
      <c r="C14">
        <v>2013</v>
      </c>
      <c r="D14">
        <v>25</v>
      </c>
    </row>
    <row r="15" spans="1:13" x14ac:dyDescent="0.55000000000000004">
      <c r="A15" t="s">
        <v>27</v>
      </c>
      <c r="B15">
        <v>26</v>
      </c>
      <c r="C15">
        <v>2014</v>
      </c>
      <c r="D15">
        <v>26</v>
      </c>
      <c r="G15" t="s">
        <v>45</v>
      </c>
    </row>
    <row r="16" spans="1:13" x14ac:dyDescent="0.55000000000000004">
      <c r="A16" t="s">
        <v>27</v>
      </c>
      <c r="B16">
        <v>27</v>
      </c>
      <c r="C16">
        <v>2015</v>
      </c>
      <c r="D16">
        <v>27</v>
      </c>
      <c r="G16" t="s">
        <v>46</v>
      </c>
    </row>
    <row r="17" spans="1:4" x14ac:dyDescent="0.55000000000000004">
      <c r="A17" t="s">
        <v>27</v>
      </c>
      <c r="B17">
        <v>28</v>
      </c>
      <c r="C17">
        <v>2016</v>
      </c>
      <c r="D17">
        <v>28</v>
      </c>
    </row>
    <row r="18" spans="1:4" x14ac:dyDescent="0.55000000000000004">
      <c r="A18" t="s">
        <v>27</v>
      </c>
      <c r="B18">
        <v>29</v>
      </c>
      <c r="C18">
        <v>2017</v>
      </c>
      <c r="D18">
        <v>29</v>
      </c>
    </row>
    <row r="19" spans="1:4" x14ac:dyDescent="0.55000000000000004">
      <c r="A19" t="s">
        <v>27</v>
      </c>
      <c r="B19">
        <v>30</v>
      </c>
      <c r="C19">
        <v>2018</v>
      </c>
      <c r="D19">
        <v>30</v>
      </c>
    </row>
    <row r="20" spans="1:4" x14ac:dyDescent="0.55000000000000004">
      <c r="A20" t="s">
        <v>27</v>
      </c>
      <c r="B20">
        <v>31</v>
      </c>
      <c r="C20">
        <v>2019</v>
      </c>
      <c r="D20">
        <v>31</v>
      </c>
    </row>
    <row r="21" spans="1:4" x14ac:dyDescent="0.55000000000000004">
      <c r="A21" t="s">
        <v>28</v>
      </c>
      <c r="B21">
        <v>1</v>
      </c>
      <c r="C21">
        <v>2019</v>
      </c>
      <c r="D21">
        <v>1</v>
      </c>
    </row>
    <row r="22" spans="1:4" x14ac:dyDescent="0.55000000000000004">
      <c r="A22" t="s">
        <v>28</v>
      </c>
      <c r="B22">
        <v>2</v>
      </c>
      <c r="C22">
        <v>2020</v>
      </c>
      <c r="D22">
        <v>2</v>
      </c>
    </row>
    <row r="23" spans="1:4" x14ac:dyDescent="0.55000000000000004">
      <c r="A23" t="s">
        <v>28</v>
      </c>
      <c r="B23">
        <v>3</v>
      </c>
      <c r="C23">
        <v>2021</v>
      </c>
      <c r="D23">
        <v>3</v>
      </c>
    </row>
    <row r="24" spans="1:4" x14ac:dyDescent="0.55000000000000004">
      <c r="A24" t="s">
        <v>28</v>
      </c>
      <c r="B24">
        <v>4</v>
      </c>
      <c r="C24">
        <v>2022</v>
      </c>
      <c r="D24">
        <v>4</v>
      </c>
    </row>
    <row r="25" spans="1:4" x14ac:dyDescent="0.55000000000000004">
      <c r="A25" t="s">
        <v>28</v>
      </c>
      <c r="B25">
        <v>5</v>
      </c>
      <c r="C25">
        <v>2023</v>
      </c>
      <c r="D25">
        <v>5</v>
      </c>
    </row>
    <row r="26" spans="1:4" x14ac:dyDescent="0.55000000000000004">
      <c r="A26" t="s">
        <v>28</v>
      </c>
      <c r="B26">
        <v>6</v>
      </c>
      <c r="C26">
        <v>2024</v>
      </c>
      <c r="D26">
        <v>6</v>
      </c>
    </row>
    <row r="27" spans="1:4" x14ac:dyDescent="0.55000000000000004">
      <c r="A27" t="s">
        <v>28</v>
      </c>
      <c r="B27">
        <v>7</v>
      </c>
      <c r="C27">
        <v>2025</v>
      </c>
      <c r="D27">
        <v>7</v>
      </c>
    </row>
    <row r="28" spans="1:4" x14ac:dyDescent="0.55000000000000004">
      <c r="A28" t="s">
        <v>28</v>
      </c>
      <c r="B28">
        <v>8</v>
      </c>
      <c r="C28">
        <v>2026</v>
      </c>
      <c r="D28">
        <v>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EAC1-19A8-464C-9E70-4BE19028B20F}">
  <sheetPr>
    <pageSetUpPr fitToPage="1"/>
  </sheetPr>
  <dimension ref="A1:AS180"/>
  <sheetViews>
    <sheetView tabSelected="1" view="pageBreakPreview" zoomScale="70" zoomScaleNormal="100" zoomScaleSheetLayoutView="70" workbookViewId="0">
      <pane xSplit="6" topLeftCell="G1" activePane="topRight" state="frozen"/>
      <selection pane="topRight" activeCell="AA108" sqref="AA108"/>
    </sheetView>
  </sheetViews>
  <sheetFormatPr defaultRowHeight="18" x14ac:dyDescent="0.55000000000000004"/>
  <cols>
    <col min="1" max="2" width="5" customWidth="1"/>
    <col min="3" max="5" width="12.4140625" customWidth="1"/>
    <col min="6" max="6" width="47.4140625" bestFit="1" customWidth="1"/>
    <col min="7" max="7" width="15.08203125" bestFit="1" customWidth="1"/>
    <col min="8" max="8" width="14.6640625" bestFit="1" customWidth="1"/>
    <col min="9" max="9" width="46" customWidth="1"/>
    <col min="10" max="10" width="46.4140625" bestFit="1" customWidth="1"/>
    <col min="12" max="12" width="19.1640625" bestFit="1" customWidth="1"/>
    <col min="14" max="15" width="11" bestFit="1" customWidth="1"/>
    <col min="16" max="16" width="36.4140625" bestFit="1" customWidth="1"/>
    <col min="17" max="17" width="36.4140625" customWidth="1"/>
    <col min="18" max="18" width="11.08203125" bestFit="1" customWidth="1"/>
    <col min="20" max="20" width="12.6640625" customWidth="1"/>
    <col min="21" max="25" width="13.08203125" customWidth="1"/>
    <col min="26" max="26" width="6" customWidth="1"/>
    <col min="27" max="27" width="5.9140625" customWidth="1"/>
    <col min="28" max="28" width="11.1640625" customWidth="1"/>
    <col min="29" max="29" width="10.1640625" customWidth="1"/>
    <col min="31" max="34" width="8.6640625" style="178"/>
    <col min="37" max="37" width="12.6640625" customWidth="1"/>
    <col min="38" max="38" width="30.9140625" bestFit="1" customWidth="1"/>
    <col min="39" max="39" width="15.08203125" customWidth="1"/>
    <col min="40" max="40" width="32.08203125" bestFit="1" customWidth="1"/>
    <col min="41" max="41" width="16.1640625" customWidth="1"/>
    <col min="42" max="42" width="19.58203125" customWidth="1"/>
    <col min="43" max="43" width="30.9140625" bestFit="1" customWidth="1"/>
    <col min="44" max="44" width="23.58203125" customWidth="1"/>
  </cols>
  <sheetData>
    <row r="1" spans="1:45" ht="32.5" x14ac:dyDescent="0.55000000000000004">
      <c r="C1" s="7" t="s">
        <v>24</v>
      </c>
      <c r="D1" s="7"/>
      <c r="I1" s="11" t="s">
        <v>77</v>
      </c>
    </row>
    <row r="2" spans="1:45" ht="29.5" thickBot="1" x14ac:dyDescent="0.6">
      <c r="C2" s="181" t="s">
        <v>15</v>
      </c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42"/>
      <c r="R2" s="183" t="s">
        <v>37</v>
      </c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9"/>
      <c r="AN2" s="18"/>
      <c r="AO2" s="18"/>
      <c r="AP2" s="19"/>
      <c r="AQ2" s="18"/>
      <c r="AR2" s="18"/>
      <c r="AS2" t="s">
        <v>38</v>
      </c>
    </row>
    <row r="3" spans="1:45" ht="56.25" customHeight="1" x14ac:dyDescent="0.55000000000000004">
      <c r="A3" s="184" t="s">
        <v>21</v>
      </c>
      <c r="B3" s="121"/>
      <c r="C3" s="185" t="s">
        <v>279</v>
      </c>
      <c r="D3" s="165" t="s">
        <v>2</v>
      </c>
      <c r="E3" s="187" t="s">
        <v>17</v>
      </c>
      <c r="F3" s="187" t="s">
        <v>4</v>
      </c>
      <c r="G3" s="187" t="s">
        <v>3</v>
      </c>
      <c r="H3" s="189" t="s">
        <v>5</v>
      </c>
      <c r="I3" s="187" t="s">
        <v>23</v>
      </c>
      <c r="J3" s="187" t="s">
        <v>22</v>
      </c>
      <c r="K3" s="189" t="s">
        <v>6</v>
      </c>
      <c r="L3" s="189" t="s">
        <v>79</v>
      </c>
      <c r="M3" s="187" t="s">
        <v>7</v>
      </c>
      <c r="N3" s="191" t="s">
        <v>8</v>
      </c>
      <c r="O3" s="191" t="s">
        <v>9</v>
      </c>
      <c r="P3" s="193" t="s">
        <v>10</v>
      </c>
      <c r="Q3" s="199" t="s">
        <v>305</v>
      </c>
      <c r="R3" s="218" t="s">
        <v>0</v>
      </c>
      <c r="S3" s="197" t="s">
        <v>91</v>
      </c>
      <c r="T3" s="197" t="s">
        <v>89</v>
      </c>
      <c r="U3" s="197" t="s">
        <v>90</v>
      </c>
      <c r="V3" s="197" t="s">
        <v>98</v>
      </c>
      <c r="W3" s="197" t="s">
        <v>92</v>
      </c>
      <c r="X3" s="197" t="s">
        <v>93</v>
      </c>
      <c r="Y3" s="197" t="s">
        <v>94</v>
      </c>
      <c r="Z3" s="220" t="s">
        <v>43</v>
      </c>
      <c r="AA3" s="195" t="s">
        <v>44</v>
      </c>
      <c r="AB3" s="195" t="s">
        <v>42</v>
      </c>
      <c r="AC3" s="195" t="s">
        <v>16</v>
      </c>
      <c r="AD3" s="215" t="s">
        <v>18</v>
      </c>
      <c r="AE3" s="216"/>
      <c r="AF3" s="216"/>
      <c r="AG3" s="216"/>
      <c r="AH3" s="217"/>
      <c r="AI3" s="195" t="s">
        <v>19</v>
      </c>
      <c r="AJ3" s="195" t="s">
        <v>20</v>
      </c>
      <c r="AK3" s="195" t="s">
        <v>99</v>
      </c>
      <c r="AL3" s="203" t="s">
        <v>1</v>
      </c>
      <c r="AM3" s="205" t="s">
        <v>85</v>
      </c>
      <c r="AN3" s="207" t="s">
        <v>83</v>
      </c>
      <c r="AO3" s="209" t="s">
        <v>84</v>
      </c>
      <c r="AP3" s="211" t="s">
        <v>86</v>
      </c>
      <c r="AQ3" s="213" t="s">
        <v>87</v>
      </c>
      <c r="AR3" s="201" t="s">
        <v>88</v>
      </c>
    </row>
    <row r="4" spans="1:45" ht="21.75" customHeight="1" x14ac:dyDescent="0.55000000000000004">
      <c r="A4" s="184"/>
      <c r="B4" s="121"/>
      <c r="C4" s="186"/>
      <c r="D4" s="122"/>
      <c r="E4" s="188"/>
      <c r="F4" s="188"/>
      <c r="G4" s="188"/>
      <c r="H4" s="190"/>
      <c r="I4" s="188"/>
      <c r="J4" s="188"/>
      <c r="K4" s="190"/>
      <c r="L4" s="190"/>
      <c r="M4" s="188"/>
      <c r="N4" s="192"/>
      <c r="O4" s="192"/>
      <c r="P4" s="194"/>
      <c r="Q4" s="200"/>
      <c r="R4" s="219"/>
      <c r="S4" s="198"/>
      <c r="T4" s="198"/>
      <c r="U4" s="198"/>
      <c r="V4" s="198"/>
      <c r="W4" s="198"/>
      <c r="X4" s="198"/>
      <c r="Y4" s="198"/>
      <c r="Z4" s="221"/>
      <c r="AA4" s="196"/>
      <c r="AB4" s="196"/>
      <c r="AC4" s="196"/>
      <c r="AD4" s="58" t="s">
        <v>80</v>
      </c>
      <c r="AE4" s="179" t="s">
        <v>81</v>
      </c>
      <c r="AF4" s="179" t="s">
        <v>82</v>
      </c>
      <c r="AG4" s="179" t="s">
        <v>95</v>
      </c>
      <c r="AH4" s="179" t="s">
        <v>96</v>
      </c>
      <c r="AI4" s="196"/>
      <c r="AJ4" s="196"/>
      <c r="AK4" s="196"/>
      <c r="AL4" s="204"/>
      <c r="AM4" s="206"/>
      <c r="AN4" s="208"/>
      <c r="AO4" s="210"/>
      <c r="AP4" s="212"/>
      <c r="AQ4" s="214"/>
      <c r="AR4" s="202"/>
    </row>
    <row r="5" spans="1:45" ht="56.25" customHeight="1" thickBot="1" x14ac:dyDescent="0.6">
      <c r="A5">
        <v>-1</v>
      </c>
      <c r="C5" s="166" t="s">
        <v>280</v>
      </c>
      <c r="D5" s="123" t="s">
        <v>55</v>
      </c>
      <c r="E5" s="103" t="s">
        <v>56</v>
      </c>
      <c r="F5" s="103" t="s">
        <v>11</v>
      </c>
      <c r="G5" s="103" t="s">
        <v>25</v>
      </c>
      <c r="H5" s="103" t="s">
        <v>26</v>
      </c>
      <c r="I5" s="103" t="s">
        <v>11</v>
      </c>
      <c r="J5" s="103" t="s">
        <v>12</v>
      </c>
      <c r="K5" s="104" t="s">
        <v>100</v>
      </c>
      <c r="L5" s="103" t="s">
        <v>78</v>
      </c>
      <c r="M5" s="103" t="s">
        <v>29</v>
      </c>
      <c r="N5" s="105" t="str">
        <f>_xlfn.IFNA(INDEX('参照（年度等）'!$H$2:$H$5,MATCH(入力!$M5,'参照（年度等）'!$G$2:$G$5,0),1),"")</f>
        <v>使用せず</v>
      </c>
      <c r="O5" s="105" t="str">
        <f>_xlfn.IFNA(INDEX('参照（年度等）'!$I$2:$I$5,MATCH(入力!$M5,'参照（年度等）'!$G$2:$G$5,0),1),"")</f>
        <v>使用せず</v>
      </c>
      <c r="P5" s="143" t="s">
        <v>13</v>
      </c>
      <c r="Q5" s="156"/>
      <c r="R5" s="48"/>
      <c r="S5" s="48"/>
      <c r="T5" s="48"/>
      <c r="U5" s="48"/>
      <c r="V5" s="48"/>
      <c r="W5" s="48"/>
      <c r="X5" s="48"/>
      <c r="Y5" s="48"/>
      <c r="Z5" s="48" t="s">
        <v>39</v>
      </c>
      <c r="AA5" s="49" t="s">
        <v>46</v>
      </c>
      <c r="AB5" s="49"/>
      <c r="AC5" s="49">
        <v>44612</v>
      </c>
      <c r="AD5" s="50">
        <v>35</v>
      </c>
      <c r="AE5" s="173"/>
      <c r="AF5" s="173"/>
      <c r="AG5" s="173"/>
      <c r="AH5" s="173">
        <f>SUM(AD5:AG5)</f>
        <v>35</v>
      </c>
      <c r="AI5" s="49">
        <v>44617</v>
      </c>
      <c r="AJ5" s="51">
        <v>253</v>
      </c>
      <c r="AK5" s="68"/>
      <c r="AL5" s="52" t="s">
        <v>57</v>
      </c>
      <c r="AM5" s="53" t="s">
        <v>58</v>
      </c>
      <c r="AN5" s="54"/>
      <c r="AO5" s="55"/>
      <c r="AP5" s="53" t="s">
        <v>59</v>
      </c>
      <c r="AQ5" s="54"/>
      <c r="AR5" s="54"/>
    </row>
    <row r="6" spans="1:45" ht="36" x14ac:dyDescent="0.55000000000000004">
      <c r="A6">
        <v>5</v>
      </c>
      <c r="C6" s="134" t="s">
        <v>281</v>
      </c>
      <c r="D6" s="135" t="s">
        <v>213</v>
      </c>
      <c r="E6" s="136" t="s">
        <v>214</v>
      </c>
      <c r="F6" s="137" t="s">
        <v>428</v>
      </c>
      <c r="G6" s="136" t="s">
        <v>215</v>
      </c>
      <c r="H6" s="138" t="s">
        <v>216</v>
      </c>
      <c r="I6" s="139" t="s">
        <v>231</v>
      </c>
      <c r="J6" s="139" t="s">
        <v>230</v>
      </c>
      <c r="K6" s="138" t="s">
        <v>217</v>
      </c>
      <c r="L6" s="140" t="s">
        <v>104</v>
      </c>
      <c r="M6" s="136" t="s">
        <v>97</v>
      </c>
      <c r="N6" s="136" t="s">
        <v>34</v>
      </c>
      <c r="O6" s="141" t="s">
        <v>34</v>
      </c>
      <c r="P6" s="144"/>
      <c r="Q6" s="157" t="s">
        <v>306</v>
      </c>
      <c r="S6" s="9"/>
      <c r="T6" s="9"/>
      <c r="U6" s="9"/>
      <c r="V6" s="59"/>
      <c r="W6" s="9"/>
      <c r="X6" s="9"/>
      <c r="Y6" s="9"/>
      <c r="Z6" s="64"/>
      <c r="AA6" s="2"/>
      <c r="AB6" s="2"/>
      <c r="AC6" s="2"/>
      <c r="AD6" s="67"/>
      <c r="AE6" s="172"/>
      <c r="AF6" s="172"/>
      <c r="AG6" s="172"/>
      <c r="AH6" s="174">
        <v>900</v>
      </c>
      <c r="AI6" s="3"/>
      <c r="AJ6" s="3"/>
      <c r="AK6" s="69"/>
      <c r="AL6" s="69"/>
      <c r="AM6" s="73"/>
      <c r="AN6" s="76"/>
      <c r="AO6" s="77"/>
      <c r="AP6" s="78"/>
      <c r="AQ6" s="4"/>
      <c r="AR6" s="71"/>
    </row>
    <row r="7" spans="1:45" x14ac:dyDescent="0.55000000000000004">
      <c r="C7" s="106" t="s">
        <v>281</v>
      </c>
      <c r="D7" s="124" t="s">
        <v>213</v>
      </c>
      <c r="E7" s="91" t="s">
        <v>218</v>
      </c>
      <c r="F7" s="91" t="s">
        <v>219</v>
      </c>
      <c r="G7" s="91" t="s">
        <v>220</v>
      </c>
      <c r="H7" s="92" t="s">
        <v>221</v>
      </c>
      <c r="I7" s="92" t="s">
        <v>222</v>
      </c>
      <c r="J7" s="92" t="s">
        <v>223</v>
      </c>
      <c r="K7" s="92" t="s">
        <v>217</v>
      </c>
      <c r="L7" s="95" t="s">
        <v>224</v>
      </c>
      <c r="M7" s="91" t="s">
        <v>29</v>
      </c>
      <c r="N7" s="91" t="s">
        <v>107</v>
      </c>
      <c r="O7" s="94" t="s">
        <v>107</v>
      </c>
      <c r="P7" s="145"/>
      <c r="Q7" s="107"/>
      <c r="S7" s="9"/>
      <c r="T7" s="9"/>
      <c r="U7" s="9"/>
      <c r="V7" s="59"/>
      <c r="W7" s="9"/>
      <c r="X7" s="9"/>
      <c r="Y7" s="9"/>
      <c r="Z7" s="64"/>
      <c r="AA7" s="2"/>
      <c r="AB7" s="2"/>
      <c r="AC7" s="2"/>
      <c r="AD7" s="67"/>
      <c r="AE7" s="172"/>
      <c r="AF7" s="172"/>
      <c r="AG7" s="172"/>
      <c r="AH7" s="174">
        <v>208</v>
      </c>
      <c r="AI7" s="3"/>
      <c r="AJ7" s="3"/>
      <c r="AK7" s="69"/>
      <c r="AL7" s="69"/>
      <c r="AM7" s="73"/>
      <c r="AN7" s="76"/>
      <c r="AO7" s="77"/>
      <c r="AP7" s="78"/>
      <c r="AQ7" s="4"/>
      <c r="AR7" s="71"/>
    </row>
    <row r="8" spans="1:45" ht="36" x14ac:dyDescent="0.55000000000000004">
      <c r="C8" s="106" t="s">
        <v>281</v>
      </c>
      <c r="D8" s="124" t="s">
        <v>213</v>
      </c>
      <c r="E8" s="91" t="s">
        <v>225</v>
      </c>
      <c r="F8" s="131" t="s">
        <v>226</v>
      </c>
      <c r="G8" s="91" t="s">
        <v>227</v>
      </c>
      <c r="H8" s="92" t="s">
        <v>109</v>
      </c>
      <c r="I8" s="117" t="s">
        <v>228</v>
      </c>
      <c r="J8" s="117" t="s">
        <v>229</v>
      </c>
      <c r="K8" s="92" t="s">
        <v>217</v>
      </c>
      <c r="L8" s="95" t="s">
        <v>104</v>
      </c>
      <c r="M8" s="91" t="s">
        <v>29</v>
      </c>
      <c r="N8" s="91" t="s">
        <v>107</v>
      </c>
      <c r="O8" s="94" t="s">
        <v>107</v>
      </c>
      <c r="P8" s="145" t="str">
        <f>HYPERLINK("#", "https://7740farm.net/")</f>
        <v>https://7740farm.net/</v>
      </c>
      <c r="Q8" s="107"/>
      <c r="S8" s="9"/>
      <c r="T8" s="9"/>
      <c r="U8" s="9"/>
      <c r="V8" s="59"/>
      <c r="W8" s="9"/>
      <c r="X8" s="9"/>
      <c r="Y8" s="9"/>
      <c r="Z8" s="64"/>
      <c r="AA8" s="2"/>
      <c r="AB8" s="2"/>
      <c r="AC8" s="2"/>
      <c r="AD8" s="67"/>
      <c r="AE8" s="172"/>
      <c r="AF8" s="172"/>
      <c r="AG8" s="172"/>
      <c r="AH8" s="174">
        <v>1800</v>
      </c>
      <c r="AI8" s="3"/>
      <c r="AJ8" s="3"/>
      <c r="AK8" s="69"/>
      <c r="AL8" s="69"/>
      <c r="AM8" s="73"/>
      <c r="AN8" s="76"/>
      <c r="AO8" s="77"/>
      <c r="AP8" s="78"/>
      <c r="AQ8" s="4"/>
      <c r="AR8" s="71"/>
    </row>
    <row r="9" spans="1:45" x14ac:dyDescent="0.55000000000000004">
      <c r="C9" s="106" t="s">
        <v>282</v>
      </c>
      <c r="D9" s="124" t="s">
        <v>101</v>
      </c>
      <c r="E9" s="91" t="s">
        <v>110</v>
      </c>
      <c r="F9" s="91" t="s">
        <v>111</v>
      </c>
      <c r="G9" s="91" t="s">
        <v>105</v>
      </c>
      <c r="H9" s="92" t="s">
        <v>112</v>
      </c>
      <c r="I9" s="92" t="s">
        <v>111</v>
      </c>
      <c r="J9" s="92" t="s">
        <v>113</v>
      </c>
      <c r="K9" s="92" t="s">
        <v>217</v>
      </c>
      <c r="L9" s="95" t="s">
        <v>104</v>
      </c>
      <c r="M9" s="91" t="s">
        <v>29</v>
      </c>
      <c r="N9" s="91" t="s">
        <v>107</v>
      </c>
      <c r="O9" s="94" t="s">
        <v>107</v>
      </c>
      <c r="P9" s="145"/>
      <c r="Q9" s="107"/>
      <c r="S9" s="9"/>
      <c r="T9" s="9"/>
      <c r="U9" s="9"/>
      <c r="V9" s="59"/>
      <c r="W9" s="9"/>
      <c r="X9" s="9"/>
      <c r="Y9" s="9"/>
      <c r="Z9" s="64"/>
      <c r="AA9" s="2"/>
      <c r="AB9" s="2"/>
      <c r="AC9" s="2"/>
      <c r="AD9" s="67"/>
      <c r="AE9" s="172">
        <v>1140</v>
      </c>
      <c r="AF9" s="172"/>
      <c r="AG9" s="172"/>
      <c r="AH9" s="174">
        <v>1140</v>
      </c>
      <c r="AI9" s="3"/>
      <c r="AJ9" s="3"/>
      <c r="AK9" s="69"/>
      <c r="AL9" s="69"/>
      <c r="AM9" s="73"/>
      <c r="AN9" s="76"/>
      <c r="AO9" s="77"/>
      <c r="AP9" s="78"/>
      <c r="AQ9" s="4"/>
      <c r="AR9" s="71"/>
    </row>
    <row r="10" spans="1:45" x14ac:dyDescent="0.55000000000000004">
      <c r="C10" s="106" t="s">
        <v>282</v>
      </c>
      <c r="D10" s="124" t="s">
        <v>101</v>
      </c>
      <c r="E10" s="91" t="s">
        <v>114</v>
      </c>
      <c r="F10" s="91" t="s">
        <v>113</v>
      </c>
      <c r="G10" s="91" t="s">
        <v>115</v>
      </c>
      <c r="H10" s="92" t="s">
        <v>116</v>
      </c>
      <c r="I10" s="92" t="s">
        <v>113</v>
      </c>
      <c r="J10" s="92" t="s">
        <v>111</v>
      </c>
      <c r="K10" s="92" t="s">
        <v>217</v>
      </c>
      <c r="L10" s="95" t="s">
        <v>117</v>
      </c>
      <c r="M10" s="91" t="s">
        <v>33</v>
      </c>
      <c r="N10" s="91" t="s">
        <v>34</v>
      </c>
      <c r="O10" s="94" t="s">
        <v>107</v>
      </c>
      <c r="P10" s="145"/>
      <c r="Q10" s="107"/>
      <c r="S10" s="9"/>
      <c r="T10" s="9"/>
      <c r="U10" s="9"/>
      <c r="V10" s="59"/>
      <c r="W10" s="9"/>
      <c r="X10" s="9"/>
      <c r="Y10" s="9"/>
      <c r="Z10" s="64"/>
      <c r="AA10" s="2"/>
      <c r="AB10" s="2"/>
      <c r="AC10" s="2"/>
      <c r="AD10" s="67"/>
      <c r="AE10" s="172">
        <v>150</v>
      </c>
      <c r="AF10" s="172"/>
      <c r="AG10" s="172"/>
      <c r="AH10" s="174">
        <v>150</v>
      </c>
      <c r="AI10" s="3"/>
      <c r="AJ10" s="3"/>
      <c r="AK10" s="69"/>
      <c r="AL10" s="69"/>
      <c r="AM10" s="73"/>
      <c r="AN10" s="76"/>
      <c r="AO10" s="77"/>
      <c r="AP10" s="78"/>
      <c r="AQ10" s="4"/>
      <c r="AR10" s="71"/>
    </row>
    <row r="11" spans="1:45" ht="36" x14ac:dyDescent="0.55000000000000004">
      <c r="A11">
        <v>6</v>
      </c>
      <c r="C11" s="106" t="s">
        <v>282</v>
      </c>
      <c r="D11" s="124" t="s">
        <v>101</v>
      </c>
      <c r="E11" s="91" t="s">
        <v>118</v>
      </c>
      <c r="F11" s="131" t="s">
        <v>286</v>
      </c>
      <c r="G11" s="91" t="s">
        <v>102</v>
      </c>
      <c r="H11" s="92" t="s">
        <v>119</v>
      </c>
      <c r="I11" s="92" t="s">
        <v>120</v>
      </c>
      <c r="J11" s="92" t="s">
        <v>121</v>
      </c>
      <c r="K11" s="92" t="s">
        <v>217</v>
      </c>
      <c r="L11" s="93" t="s">
        <v>104</v>
      </c>
      <c r="M11" s="91" t="s">
        <v>29</v>
      </c>
      <c r="N11" s="91" t="s">
        <v>107</v>
      </c>
      <c r="O11" s="94" t="s">
        <v>107</v>
      </c>
      <c r="P11" s="145"/>
      <c r="Q11" s="107"/>
      <c r="S11" s="9"/>
      <c r="T11" s="9"/>
      <c r="U11" s="9"/>
      <c r="V11" s="59"/>
      <c r="W11" s="9"/>
      <c r="X11" s="9"/>
      <c r="Y11" s="9"/>
      <c r="Z11" s="64"/>
      <c r="AA11" s="2"/>
      <c r="AB11" s="2"/>
      <c r="AC11" s="2"/>
      <c r="AD11" s="67"/>
      <c r="AE11" s="172">
        <v>500</v>
      </c>
      <c r="AF11" s="172"/>
      <c r="AG11" s="172"/>
      <c r="AH11" s="174">
        <v>500</v>
      </c>
      <c r="AI11" s="3"/>
      <c r="AJ11" s="3"/>
      <c r="AK11" s="69"/>
      <c r="AL11" s="69"/>
      <c r="AM11" s="73"/>
      <c r="AN11" s="76"/>
      <c r="AO11" s="77"/>
      <c r="AP11" s="78"/>
      <c r="AQ11" s="4"/>
      <c r="AR11" s="71"/>
    </row>
    <row r="12" spans="1:45" ht="36" x14ac:dyDescent="0.55000000000000004">
      <c r="A12">
        <v>7</v>
      </c>
      <c r="C12" s="106" t="s">
        <v>282</v>
      </c>
      <c r="D12" s="124" t="s">
        <v>101</v>
      </c>
      <c r="E12" s="91" t="s">
        <v>122</v>
      </c>
      <c r="F12" s="131" t="s">
        <v>287</v>
      </c>
      <c r="G12" s="91" t="s">
        <v>123</v>
      </c>
      <c r="H12" s="91" t="s">
        <v>124</v>
      </c>
      <c r="I12" s="91" t="s">
        <v>125</v>
      </c>
      <c r="J12" s="91" t="s">
        <v>126</v>
      </c>
      <c r="K12" s="92" t="s">
        <v>217</v>
      </c>
      <c r="L12" s="91" t="s">
        <v>104</v>
      </c>
      <c r="M12" s="91" t="s">
        <v>97</v>
      </c>
      <c r="N12" s="91" t="s">
        <v>34</v>
      </c>
      <c r="O12" s="94" t="s">
        <v>34</v>
      </c>
      <c r="P12" s="145" t="str">
        <f t="shared" ref="P12:P19" si="0">HYPERLINK("#", "https://sagakome.jp")</f>
        <v>https://sagakome.jp</v>
      </c>
      <c r="Q12" s="107"/>
      <c r="S12" s="9"/>
      <c r="T12" s="9"/>
      <c r="U12" s="9"/>
      <c r="V12" s="60"/>
      <c r="W12" s="9"/>
      <c r="X12" s="9"/>
      <c r="Y12" s="9"/>
      <c r="Z12" s="64"/>
      <c r="AA12" s="2"/>
      <c r="AB12" s="2"/>
      <c r="AC12" s="2"/>
      <c r="AD12" s="67"/>
      <c r="AE12" s="172" t="s">
        <v>434</v>
      </c>
      <c r="AF12" s="172"/>
      <c r="AG12" s="172"/>
      <c r="AH12" s="172" t="s">
        <v>434</v>
      </c>
      <c r="AI12" s="3"/>
      <c r="AJ12" s="3"/>
      <c r="AK12" s="69"/>
      <c r="AL12" s="69"/>
      <c r="AM12" s="73"/>
      <c r="AN12" s="76"/>
      <c r="AO12" s="72"/>
      <c r="AP12" s="78"/>
      <c r="AQ12" s="4"/>
      <c r="AR12" s="71"/>
    </row>
    <row r="13" spans="1:45" ht="36" x14ac:dyDescent="0.55000000000000004">
      <c r="A13">
        <v>8</v>
      </c>
      <c r="C13" s="106" t="s">
        <v>282</v>
      </c>
      <c r="D13" s="124" t="s">
        <v>101</v>
      </c>
      <c r="E13" s="91" t="s">
        <v>122</v>
      </c>
      <c r="F13" s="131" t="s">
        <v>287</v>
      </c>
      <c r="G13" s="91" t="s">
        <v>123</v>
      </c>
      <c r="H13" s="91" t="s">
        <v>124</v>
      </c>
      <c r="I13" s="91" t="s">
        <v>125</v>
      </c>
      <c r="J13" s="91" t="s">
        <v>126</v>
      </c>
      <c r="K13" s="92" t="s">
        <v>217</v>
      </c>
      <c r="L13" s="91" t="s">
        <v>104</v>
      </c>
      <c r="M13" s="91" t="s">
        <v>97</v>
      </c>
      <c r="N13" s="91" t="s">
        <v>34</v>
      </c>
      <c r="O13" s="94" t="s">
        <v>34</v>
      </c>
      <c r="P13" s="145" t="str">
        <f t="shared" si="0"/>
        <v>https://sagakome.jp</v>
      </c>
      <c r="Q13" s="107"/>
      <c r="S13" s="9"/>
      <c r="T13" s="9"/>
      <c r="U13" s="9"/>
      <c r="V13" s="60"/>
      <c r="W13" s="9"/>
      <c r="X13" s="9"/>
      <c r="Y13" s="9"/>
      <c r="Z13" s="64"/>
      <c r="AA13" s="2"/>
      <c r="AB13" s="2"/>
      <c r="AC13" s="2"/>
      <c r="AD13" s="67"/>
      <c r="AE13" s="175" t="s">
        <v>436</v>
      </c>
      <c r="AF13" s="176"/>
      <c r="AG13" s="176"/>
      <c r="AH13" s="175" t="s">
        <v>436</v>
      </c>
      <c r="AI13" s="3"/>
      <c r="AJ13" s="3"/>
      <c r="AK13" s="69"/>
      <c r="AL13" s="69"/>
      <c r="AM13" s="73"/>
      <c r="AN13" s="76"/>
      <c r="AO13" s="72"/>
      <c r="AP13" s="78"/>
      <c r="AQ13" s="4"/>
      <c r="AR13" s="71"/>
    </row>
    <row r="14" spans="1:45" ht="36" x14ac:dyDescent="0.55000000000000004">
      <c r="A14">
        <v>9</v>
      </c>
      <c r="C14" s="106" t="s">
        <v>282</v>
      </c>
      <c r="D14" s="124" t="s">
        <v>101</v>
      </c>
      <c r="E14" s="91" t="s">
        <v>307</v>
      </c>
      <c r="F14" s="131" t="s">
        <v>287</v>
      </c>
      <c r="G14" s="91" t="s">
        <v>123</v>
      </c>
      <c r="H14" s="91" t="s">
        <v>124</v>
      </c>
      <c r="I14" s="91" t="s">
        <v>125</v>
      </c>
      <c r="J14" s="91" t="s">
        <v>126</v>
      </c>
      <c r="K14" s="92" t="s">
        <v>217</v>
      </c>
      <c r="L14" s="96" t="s">
        <v>106</v>
      </c>
      <c r="M14" s="91" t="s">
        <v>97</v>
      </c>
      <c r="N14" s="91" t="s">
        <v>34</v>
      </c>
      <c r="O14" s="94" t="s">
        <v>34</v>
      </c>
      <c r="P14" s="146" t="str">
        <f t="shared" si="0"/>
        <v>https://sagakome.jp</v>
      </c>
      <c r="Q14" s="116"/>
      <c r="S14" s="9"/>
      <c r="T14" s="9"/>
      <c r="U14" s="9"/>
      <c r="V14" s="60"/>
      <c r="W14" s="9"/>
      <c r="X14" s="9"/>
      <c r="Y14" s="9"/>
      <c r="Z14" s="64"/>
      <c r="AA14" s="2"/>
      <c r="AB14" s="2"/>
      <c r="AC14" s="2"/>
      <c r="AD14" s="67"/>
      <c r="AE14" s="175" t="s">
        <v>437</v>
      </c>
      <c r="AF14" s="176"/>
      <c r="AG14" s="176"/>
      <c r="AH14" s="175" t="s">
        <v>437</v>
      </c>
      <c r="AI14" s="3"/>
      <c r="AJ14" s="3"/>
      <c r="AK14" s="69"/>
      <c r="AL14" s="69"/>
      <c r="AM14" s="73"/>
      <c r="AN14" s="76"/>
      <c r="AO14" s="79"/>
      <c r="AP14" s="78"/>
      <c r="AQ14" s="4"/>
      <c r="AR14" s="80"/>
    </row>
    <row r="15" spans="1:45" ht="36" x14ac:dyDescent="0.55000000000000004">
      <c r="A15">
        <v>10</v>
      </c>
      <c r="C15" s="106" t="s">
        <v>282</v>
      </c>
      <c r="D15" s="124" t="s">
        <v>101</v>
      </c>
      <c r="E15" s="91" t="s">
        <v>122</v>
      </c>
      <c r="F15" s="131" t="s">
        <v>287</v>
      </c>
      <c r="G15" s="91" t="s">
        <v>123</v>
      </c>
      <c r="H15" s="91" t="s">
        <v>124</v>
      </c>
      <c r="I15" s="91" t="s">
        <v>125</v>
      </c>
      <c r="J15" s="91" t="s">
        <v>126</v>
      </c>
      <c r="K15" s="92" t="s">
        <v>217</v>
      </c>
      <c r="L15" s="91" t="s">
        <v>106</v>
      </c>
      <c r="M15" s="91" t="s">
        <v>97</v>
      </c>
      <c r="N15" s="91" t="s">
        <v>34</v>
      </c>
      <c r="O15" s="94" t="s">
        <v>34</v>
      </c>
      <c r="P15" s="145" t="str">
        <f t="shared" si="0"/>
        <v>https://sagakome.jp</v>
      </c>
      <c r="Q15" s="107"/>
      <c r="S15" s="9"/>
      <c r="T15" s="9"/>
      <c r="U15" s="9"/>
      <c r="V15" s="60"/>
      <c r="W15" s="9"/>
      <c r="X15" s="9"/>
      <c r="Y15" s="9"/>
      <c r="Z15" s="64"/>
      <c r="AA15" s="2"/>
      <c r="AB15" s="2"/>
      <c r="AC15" s="2"/>
      <c r="AD15" s="67"/>
      <c r="AE15" s="175" t="s">
        <v>437</v>
      </c>
      <c r="AF15" s="176"/>
      <c r="AG15" s="176"/>
      <c r="AH15" s="175" t="s">
        <v>437</v>
      </c>
      <c r="AI15" s="3"/>
      <c r="AJ15" s="3"/>
      <c r="AK15" s="69"/>
      <c r="AL15" s="69"/>
      <c r="AM15" s="73"/>
      <c r="AN15" s="76"/>
      <c r="AO15" s="72"/>
      <c r="AP15" s="78"/>
      <c r="AQ15" s="4"/>
      <c r="AR15" s="71"/>
    </row>
    <row r="16" spans="1:45" ht="36" x14ac:dyDescent="0.55000000000000004">
      <c r="A16">
        <v>11</v>
      </c>
      <c r="C16" s="106" t="s">
        <v>282</v>
      </c>
      <c r="D16" s="124" t="s">
        <v>101</v>
      </c>
      <c r="E16" s="91" t="s">
        <v>122</v>
      </c>
      <c r="F16" s="131" t="s">
        <v>287</v>
      </c>
      <c r="G16" s="91" t="s">
        <v>123</v>
      </c>
      <c r="H16" s="91" t="s">
        <v>124</v>
      </c>
      <c r="I16" s="91" t="s">
        <v>125</v>
      </c>
      <c r="J16" s="91" t="s">
        <v>126</v>
      </c>
      <c r="K16" s="92" t="s">
        <v>217</v>
      </c>
      <c r="L16" s="92" t="s">
        <v>104</v>
      </c>
      <c r="M16" s="92" t="s">
        <v>97</v>
      </c>
      <c r="N16" s="92" t="s">
        <v>34</v>
      </c>
      <c r="O16" s="94" t="s">
        <v>34</v>
      </c>
      <c r="P16" s="145" t="str">
        <f t="shared" si="0"/>
        <v>https://sagakome.jp</v>
      </c>
      <c r="Q16" s="107"/>
      <c r="S16" s="9"/>
      <c r="T16" s="9"/>
      <c r="U16" s="9"/>
      <c r="V16" s="60"/>
      <c r="W16" s="9"/>
      <c r="X16" s="9"/>
      <c r="Y16" s="9"/>
      <c r="Z16" s="64"/>
      <c r="AA16" s="2"/>
      <c r="AB16" s="2"/>
      <c r="AC16" s="2"/>
      <c r="AD16" s="3"/>
      <c r="AE16" s="175" t="s">
        <v>438</v>
      </c>
      <c r="AF16" s="176"/>
      <c r="AG16" s="176"/>
      <c r="AH16" s="175" t="s">
        <v>438</v>
      </c>
      <c r="AI16" s="3"/>
      <c r="AJ16" s="3"/>
      <c r="AK16" s="69"/>
      <c r="AL16" s="69"/>
      <c r="AM16" s="73"/>
      <c r="AN16" s="76"/>
      <c r="AO16" s="75"/>
      <c r="AP16" s="78"/>
      <c r="AQ16" s="4"/>
      <c r="AR16" s="74"/>
    </row>
    <row r="17" spans="1:44" ht="36" x14ac:dyDescent="0.55000000000000004">
      <c r="A17">
        <v>12</v>
      </c>
      <c r="C17" s="106" t="s">
        <v>282</v>
      </c>
      <c r="D17" s="124" t="s">
        <v>101</v>
      </c>
      <c r="E17" s="91" t="s">
        <v>122</v>
      </c>
      <c r="F17" s="131" t="s">
        <v>287</v>
      </c>
      <c r="G17" s="91" t="s">
        <v>123</v>
      </c>
      <c r="H17" s="91" t="s">
        <v>124</v>
      </c>
      <c r="I17" s="91" t="s">
        <v>125</v>
      </c>
      <c r="J17" s="91" t="s">
        <v>126</v>
      </c>
      <c r="K17" s="92" t="s">
        <v>217</v>
      </c>
      <c r="L17" s="97" t="s">
        <v>106</v>
      </c>
      <c r="M17" s="91" t="s">
        <v>97</v>
      </c>
      <c r="N17" s="91" t="s">
        <v>34</v>
      </c>
      <c r="O17" s="98" t="s">
        <v>34</v>
      </c>
      <c r="P17" s="147" t="str">
        <f t="shared" si="0"/>
        <v>https://sagakome.jp</v>
      </c>
      <c r="Q17" s="155"/>
      <c r="S17" s="9"/>
      <c r="T17" s="9"/>
      <c r="U17" s="9"/>
      <c r="V17" s="81"/>
      <c r="W17" s="9"/>
      <c r="X17" s="9"/>
      <c r="Y17" s="9"/>
      <c r="Z17" s="82"/>
      <c r="AA17" s="47"/>
      <c r="AB17" s="2"/>
      <c r="AC17" s="47"/>
      <c r="AD17" s="3"/>
      <c r="AE17" s="175" t="s">
        <v>439</v>
      </c>
      <c r="AF17" s="176"/>
      <c r="AG17" s="176"/>
      <c r="AH17" s="175" t="s">
        <v>439</v>
      </c>
      <c r="AI17" s="3"/>
      <c r="AJ17" s="3"/>
      <c r="AK17" s="69"/>
      <c r="AL17" s="83"/>
      <c r="AM17" s="24"/>
      <c r="AN17" s="4"/>
      <c r="AO17" s="25"/>
      <c r="AP17" s="22"/>
      <c r="AQ17" s="4"/>
      <c r="AR17" s="4"/>
    </row>
    <row r="18" spans="1:44" ht="36" x14ac:dyDescent="0.55000000000000004">
      <c r="A18">
        <v>13</v>
      </c>
      <c r="C18" s="106" t="s">
        <v>282</v>
      </c>
      <c r="D18" s="124" t="s">
        <v>101</v>
      </c>
      <c r="E18" s="91" t="s">
        <v>122</v>
      </c>
      <c r="F18" s="131" t="s">
        <v>287</v>
      </c>
      <c r="G18" s="91" t="s">
        <v>123</v>
      </c>
      <c r="H18" s="91" t="s">
        <v>124</v>
      </c>
      <c r="I18" s="91" t="s">
        <v>125</v>
      </c>
      <c r="J18" s="91" t="s">
        <v>126</v>
      </c>
      <c r="K18" s="92" t="s">
        <v>217</v>
      </c>
      <c r="L18" s="91" t="s">
        <v>106</v>
      </c>
      <c r="M18" s="91" t="s">
        <v>97</v>
      </c>
      <c r="N18" s="91" t="s">
        <v>34</v>
      </c>
      <c r="O18" s="99" t="s">
        <v>34</v>
      </c>
      <c r="P18" s="99" t="str">
        <f t="shared" si="0"/>
        <v>https://sagakome.jp</v>
      </c>
      <c r="Q18" s="108"/>
      <c r="S18" s="84"/>
      <c r="T18" s="84"/>
      <c r="U18" s="84"/>
      <c r="V18" s="84"/>
      <c r="W18" s="84"/>
      <c r="X18" s="84"/>
      <c r="Y18" s="84"/>
      <c r="Z18" s="62"/>
      <c r="AA18" s="61"/>
      <c r="AB18" s="2"/>
      <c r="AC18" s="85"/>
      <c r="AD18" s="3"/>
      <c r="AE18" s="175" t="s">
        <v>440</v>
      </c>
      <c r="AF18" s="176"/>
      <c r="AG18" s="176"/>
      <c r="AH18" s="175" t="s">
        <v>440</v>
      </c>
      <c r="AI18" s="3"/>
      <c r="AJ18" s="3"/>
      <c r="AK18" s="3"/>
      <c r="AL18" s="89"/>
      <c r="AM18" s="88"/>
      <c r="AN18" s="61"/>
      <c r="AO18" s="90"/>
      <c r="AP18" s="88"/>
      <c r="AQ18" s="61"/>
      <c r="AR18" s="87"/>
    </row>
    <row r="19" spans="1:44" ht="36" x14ac:dyDescent="0.55000000000000004">
      <c r="A19">
        <v>14</v>
      </c>
      <c r="C19" s="106" t="s">
        <v>282</v>
      </c>
      <c r="D19" s="124" t="s">
        <v>101</v>
      </c>
      <c r="E19" s="91" t="s">
        <v>122</v>
      </c>
      <c r="F19" s="131" t="s">
        <v>287</v>
      </c>
      <c r="G19" s="91" t="s">
        <v>123</v>
      </c>
      <c r="H19" s="91" t="s">
        <v>124</v>
      </c>
      <c r="I19" s="91" t="s">
        <v>125</v>
      </c>
      <c r="J19" s="91" t="s">
        <v>126</v>
      </c>
      <c r="K19" s="92" t="s">
        <v>217</v>
      </c>
      <c r="L19" s="91" t="s">
        <v>117</v>
      </c>
      <c r="M19" s="91" t="s">
        <v>97</v>
      </c>
      <c r="N19" s="91" t="s">
        <v>34</v>
      </c>
      <c r="O19" s="99" t="s">
        <v>34</v>
      </c>
      <c r="P19" s="99" t="str">
        <f t="shared" si="0"/>
        <v>https://sagakome.jp</v>
      </c>
      <c r="Q19" s="108"/>
      <c r="S19" s="84"/>
      <c r="T19" s="84"/>
      <c r="U19" s="84"/>
      <c r="V19" s="84"/>
      <c r="W19" s="84"/>
      <c r="X19" s="84"/>
      <c r="Y19" s="84"/>
      <c r="Z19" s="61"/>
      <c r="AA19" s="61"/>
      <c r="AB19" s="2"/>
      <c r="AC19" s="85"/>
      <c r="AD19" s="3"/>
      <c r="AE19" s="175" t="s">
        <v>441</v>
      </c>
      <c r="AF19" s="176"/>
      <c r="AG19" s="176"/>
      <c r="AH19" s="175" t="s">
        <v>441</v>
      </c>
      <c r="AI19" s="3"/>
      <c r="AJ19" s="3"/>
      <c r="AK19" s="3"/>
      <c r="AL19" s="89"/>
      <c r="AM19" s="88"/>
      <c r="AN19" s="61"/>
      <c r="AO19" s="90"/>
      <c r="AP19" s="88"/>
      <c r="AQ19" s="61"/>
      <c r="AR19" s="87"/>
    </row>
    <row r="20" spans="1:44" ht="36" x14ac:dyDescent="0.55000000000000004">
      <c r="A20">
        <v>15</v>
      </c>
      <c r="C20" s="109" t="s">
        <v>282</v>
      </c>
      <c r="D20" s="125" t="s">
        <v>101</v>
      </c>
      <c r="E20" s="91" t="s">
        <v>128</v>
      </c>
      <c r="F20" s="131" t="s">
        <v>288</v>
      </c>
      <c r="G20" s="91" t="s">
        <v>108</v>
      </c>
      <c r="H20" s="91" t="s">
        <v>129</v>
      </c>
      <c r="I20" s="131" t="s">
        <v>304</v>
      </c>
      <c r="J20" s="91" t="s">
        <v>130</v>
      </c>
      <c r="K20" s="92" t="s">
        <v>217</v>
      </c>
      <c r="L20" s="91" t="s">
        <v>106</v>
      </c>
      <c r="M20" s="91" t="s">
        <v>97</v>
      </c>
      <c r="N20" s="91" t="s">
        <v>34</v>
      </c>
      <c r="O20" s="99" t="s">
        <v>34</v>
      </c>
      <c r="P20" s="99"/>
      <c r="Q20" s="108"/>
      <c r="S20" s="84"/>
      <c r="T20" s="84"/>
      <c r="U20" s="84"/>
      <c r="V20" s="84"/>
      <c r="W20" s="84"/>
      <c r="X20" s="84"/>
      <c r="Y20" s="84"/>
      <c r="Z20" s="61"/>
      <c r="AA20" s="61"/>
      <c r="AB20" s="2"/>
      <c r="AC20" s="85"/>
      <c r="AD20" s="3"/>
      <c r="AE20" s="176">
        <v>3000</v>
      </c>
      <c r="AF20" s="176"/>
      <c r="AG20" s="176"/>
      <c r="AH20" s="176">
        <f t="shared" ref="AH20:AH68" si="1">SUM(AD20:AG20)</f>
        <v>3000</v>
      </c>
      <c r="AI20" s="3"/>
      <c r="AJ20" s="3"/>
      <c r="AK20" s="3"/>
      <c r="AL20" s="89"/>
      <c r="AM20" s="88"/>
      <c r="AN20" s="61"/>
      <c r="AO20" s="90"/>
      <c r="AP20" s="88"/>
      <c r="AQ20" s="61"/>
      <c r="AR20" s="87"/>
    </row>
    <row r="21" spans="1:44" ht="36" x14ac:dyDescent="0.55000000000000004">
      <c r="A21">
        <v>16</v>
      </c>
      <c r="C21" s="109" t="s">
        <v>282</v>
      </c>
      <c r="D21" s="125" t="s">
        <v>101</v>
      </c>
      <c r="E21" s="91" t="s">
        <v>128</v>
      </c>
      <c r="F21" s="131" t="s">
        <v>288</v>
      </c>
      <c r="G21" s="91" t="s">
        <v>108</v>
      </c>
      <c r="H21" s="91" t="s">
        <v>129</v>
      </c>
      <c r="I21" s="131" t="s">
        <v>304</v>
      </c>
      <c r="J21" s="91" t="s">
        <v>130</v>
      </c>
      <c r="K21" s="92" t="s">
        <v>217</v>
      </c>
      <c r="L21" s="91" t="s">
        <v>131</v>
      </c>
      <c r="M21" s="91" t="s">
        <v>97</v>
      </c>
      <c r="N21" s="91" t="s">
        <v>34</v>
      </c>
      <c r="O21" s="99" t="s">
        <v>34</v>
      </c>
      <c r="P21" s="99"/>
      <c r="Q21" s="108"/>
      <c r="S21" s="84"/>
      <c r="T21" s="84"/>
      <c r="U21" s="84"/>
      <c r="V21" s="84"/>
      <c r="W21" s="84"/>
      <c r="X21" s="84"/>
      <c r="Y21" s="84"/>
      <c r="Z21" s="61"/>
      <c r="AA21" s="61"/>
      <c r="AB21" s="61"/>
      <c r="AC21" s="85"/>
      <c r="AD21" s="3"/>
      <c r="AE21" s="176">
        <v>1260</v>
      </c>
      <c r="AF21" s="176"/>
      <c r="AG21" s="176"/>
      <c r="AH21" s="176">
        <f t="shared" si="1"/>
        <v>1260</v>
      </c>
      <c r="AI21" s="3"/>
      <c r="AJ21" s="3"/>
      <c r="AK21" s="3"/>
      <c r="AL21" s="89"/>
      <c r="AM21" s="88"/>
      <c r="AN21" s="61"/>
      <c r="AO21" s="89"/>
      <c r="AP21" s="88"/>
      <c r="AQ21" s="61"/>
      <c r="AR21" s="63"/>
    </row>
    <row r="22" spans="1:44" ht="36" x14ac:dyDescent="0.55000000000000004">
      <c r="A22">
        <v>17</v>
      </c>
      <c r="C22" s="109" t="s">
        <v>282</v>
      </c>
      <c r="D22" s="125" t="s">
        <v>101</v>
      </c>
      <c r="E22" s="91" t="s">
        <v>128</v>
      </c>
      <c r="F22" s="131" t="s">
        <v>288</v>
      </c>
      <c r="G22" s="91" t="s">
        <v>108</v>
      </c>
      <c r="H22" s="91" t="s">
        <v>129</v>
      </c>
      <c r="I22" s="131" t="s">
        <v>304</v>
      </c>
      <c r="J22" s="91" t="s">
        <v>130</v>
      </c>
      <c r="K22" s="92" t="s">
        <v>217</v>
      </c>
      <c r="L22" s="91" t="s">
        <v>117</v>
      </c>
      <c r="M22" s="91" t="s">
        <v>97</v>
      </c>
      <c r="N22" s="91" t="s">
        <v>34</v>
      </c>
      <c r="O22" s="99" t="s">
        <v>34</v>
      </c>
      <c r="P22" s="99"/>
      <c r="Q22" s="108"/>
      <c r="S22" s="84"/>
      <c r="T22" s="84"/>
      <c r="U22" s="84"/>
      <c r="V22" s="84"/>
      <c r="W22" s="84"/>
      <c r="X22" s="84"/>
      <c r="Y22" s="84"/>
      <c r="Z22" s="61"/>
      <c r="AA22" s="61"/>
      <c r="AB22" s="2"/>
      <c r="AC22" s="85"/>
      <c r="AD22" s="3"/>
      <c r="AE22" s="176">
        <v>2520</v>
      </c>
      <c r="AF22" s="176"/>
      <c r="AG22" s="176"/>
      <c r="AH22" s="176">
        <f t="shared" si="1"/>
        <v>2520</v>
      </c>
      <c r="AI22" s="3"/>
      <c r="AJ22" s="3"/>
      <c r="AK22" s="3"/>
      <c r="AL22" s="89"/>
      <c r="AM22" s="88"/>
      <c r="AN22" s="61"/>
      <c r="AO22" s="90"/>
      <c r="AP22" s="88"/>
      <c r="AQ22" s="61"/>
      <c r="AR22" s="87"/>
    </row>
    <row r="23" spans="1:44" ht="36" x14ac:dyDescent="0.55000000000000004">
      <c r="A23">
        <v>18</v>
      </c>
      <c r="C23" s="109" t="s">
        <v>282</v>
      </c>
      <c r="D23" s="125" t="s">
        <v>101</v>
      </c>
      <c r="E23" s="91" t="s">
        <v>132</v>
      </c>
      <c r="F23" s="131" t="s">
        <v>289</v>
      </c>
      <c r="G23" s="91" t="s">
        <v>108</v>
      </c>
      <c r="H23" s="91" t="s">
        <v>133</v>
      </c>
      <c r="I23" s="91" t="s">
        <v>134</v>
      </c>
      <c r="J23" s="91" t="s">
        <v>135</v>
      </c>
      <c r="K23" s="92" t="s">
        <v>217</v>
      </c>
      <c r="L23" s="91" t="s">
        <v>117</v>
      </c>
      <c r="M23" s="91" t="s">
        <v>33</v>
      </c>
      <c r="N23" s="91" t="s">
        <v>34</v>
      </c>
      <c r="O23" s="99" t="s">
        <v>107</v>
      </c>
      <c r="P23" s="99"/>
      <c r="Q23" s="108"/>
      <c r="S23" s="84"/>
      <c r="T23" s="84"/>
      <c r="U23" s="84"/>
      <c r="V23" s="84"/>
      <c r="W23" s="84"/>
      <c r="X23" s="84"/>
      <c r="Y23" s="84"/>
      <c r="Z23" s="61"/>
      <c r="AA23" s="61"/>
      <c r="AB23" s="2"/>
      <c r="AC23" s="85"/>
      <c r="AD23" s="3"/>
      <c r="AE23" s="176">
        <v>4000</v>
      </c>
      <c r="AF23" s="176"/>
      <c r="AG23" s="176"/>
      <c r="AH23" s="176">
        <f t="shared" si="1"/>
        <v>4000</v>
      </c>
      <c r="AI23" s="3"/>
      <c r="AJ23" s="3"/>
      <c r="AK23" s="3"/>
      <c r="AL23" s="89"/>
      <c r="AM23" s="88"/>
      <c r="AN23" s="61"/>
      <c r="AO23" s="90"/>
      <c r="AP23" s="88"/>
      <c r="AQ23" s="61"/>
      <c r="AR23" s="87"/>
    </row>
    <row r="24" spans="1:44" ht="36" x14ac:dyDescent="0.55000000000000004">
      <c r="A24">
        <v>19</v>
      </c>
      <c r="C24" s="109" t="s">
        <v>282</v>
      </c>
      <c r="D24" s="125" t="s">
        <v>101</v>
      </c>
      <c r="E24" s="91" t="s">
        <v>136</v>
      </c>
      <c r="F24" s="131" t="s">
        <v>290</v>
      </c>
      <c r="G24" s="91" t="s">
        <v>108</v>
      </c>
      <c r="H24" s="91" t="s">
        <v>137</v>
      </c>
      <c r="I24" s="91" t="s">
        <v>138</v>
      </c>
      <c r="J24" s="91" t="s">
        <v>139</v>
      </c>
      <c r="K24" s="92" t="s">
        <v>217</v>
      </c>
      <c r="L24" s="91" t="s">
        <v>104</v>
      </c>
      <c r="M24" s="91" t="s">
        <v>97</v>
      </c>
      <c r="N24" s="91" t="s">
        <v>34</v>
      </c>
      <c r="O24" s="99" t="s">
        <v>34</v>
      </c>
      <c r="P24" s="99" t="str">
        <f>HYPERLINK("#", "https://hizen-r.com/")</f>
        <v>https://hizen-r.com/</v>
      </c>
      <c r="Q24" s="108"/>
      <c r="S24" s="84"/>
      <c r="T24" s="84"/>
      <c r="U24" s="84"/>
      <c r="V24" s="84"/>
      <c r="W24" s="84"/>
      <c r="X24" s="84"/>
      <c r="Y24" s="84"/>
      <c r="Z24" s="61"/>
      <c r="AA24" s="61"/>
      <c r="AB24" s="2"/>
      <c r="AC24" s="85"/>
      <c r="AD24" s="3"/>
      <c r="AE24" s="176">
        <v>3600</v>
      </c>
      <c r="AF24" s="176"/>
      <c r="AG24" s="176"/>
      <c r="AH24" s="176">
        <f t="shared" si="1"/>
        <v>3600</v>
      </c>
      <c r="AI24" s="3"/>
      <c r="AJ24" s="3"/>
      <c r="AK24" s="3"/>
      <c r="AL24" s="89"/>
      <c r="AM24" s="88"/>
      <c r="AN24" s="61"/>
      <c r="AO24" s="90"/>
      <c r="AP24" s="88"/>
      <c r="AQ24" s="61"/>
      <c r="AR24" s="87"/>
    </row>
    <row r="25" spans="1:44" ht="36" x14ac:dyDescent="0.55000000000000004">
      <c r="A25">
        <v>20</v>
      </c>
      <c r="C25" s="109" t="s">
        <v>282</v>
      </c>
      <c r="D25" s="125" t="s">
        <v>101</v>
      </c>
      <c r="E25" s="91" t="s">
        <v>136</v>
      </c>
      <c r="F25" s="131" t="s">
        <v>290</v>
      </c>
      <c r="G25" s="91" t="s">
        <v>108</v>
      </c>
      <c r="H25" s="91" t="s">
        <v>137</v>
      </c>
      <c r="I25" s="91" t="s">
        <v>138</v>
      </c>
      <c r="J25" s="91" t="s">
        <v>139</v>
      </c>
      <c r="K25" s="92" t="s">
        <v>217</v>
      </c>
      <c r="L25" s="91" t="s">
        <v>106</v>
      </c>
      <c r="M25" s="91" t="s">
        <v>97</v>
      </c>
      <c r="N25" s="91" t="s">
        <v>34</v>
      </c>
      <c r="O25" s="99" t="s">
        <v>34</v>
      </c>
      <c r="P25" s="99" t="str">
        <f>HYPERLINK("#", "https://hizen-r.com/")</f>
        <v>https://hizen-r.com/</v>
      </c>
      <c r="Q25" s="108"/>
      <c r="S25" s="84"/>
      <c r="T25" s="84"/>
      <c r="U25" s="84"/>
      <c r="V25" s="84"/>
      <c r="W25" s="84"/>
      <c r="X25" s="84"/>
      <c r="Y25" s="84"/>
      <c r="Z25" s="61"/>
      <c r="AA25" s="61"/>
      <c r="AB25" s="2"/>
      <c r="AC25" s="85"/>
      <c r="AD25" s="3"/>
      <c r="AE25" s="177">
        <v>11160</v>
      </c>
      <c r="AF25" s="176"/>
      <c r="AG25" s="176"/>
      <c r="AH25" s="176">
        <f t="shared" si="1"/>
        <v>11160</v>
      </c>
      <c r="AI25" s="3"/>
      <c r="AJ25" s="3"/>
      <c r="AK25" s="3"/>
      <c r="AL25" s="89"/>
      <c r="AM25" s="88"/>
      <c r="AN25" s="61"/>
      <c r="AO25" s="90"/>
      <c r="AP25" s="88"/>
      <c r="AQ25" s="61"/>
      <c r="AR25" s="87"/>
    </row>
    <row r="26" spans="1:44" ht="36" x14ac:dyDescent="0.55000000000000004">
      <c r="A26">
        <v>21</v>
      </c>
      <c r="C26" s="109" t="s">
        <v>282</v>
      </c>
      <c r="D26" s="125" t="s">
        <v>101</v>
      </c>
      <c r="E26" s="91" t="s">
        <v>136</v>
      </c>
      <c r="F26" s="131" t="s">
        <v>290</v>
      </c>
      <c r="G26" s="91" t="s">
        <v>108</v>
      </c>
      <c r="H26" s="91" t="s">
        <v>137</v>
      </c>
      <c r="I26" s="91" t="s">
        <v>138</v>
      </c>
      <c r="J26" s="91" t="s">
        <v>139</v>
      </c>
      <c r="K26" s="92" t="s">
        <v>217</v>
      </c>
      <c r="L26" s="91" t="s">
        <v>104</v>
      </c>
      <c r="M26" s="91" t="s">
        <v>97</v>
      </c>
      <c r="N26" s="91" t="s">
        <v>34</v>
      </c>
      <c r="O26" s="99" t="s">
        <v>34</v>
      </c>
      <c r="P26" s="99" t="str">
        <f>HYPERLINK("#", "https://hizen-r.com/")</f>
        <v>https://hizen-r.com/</v>
      </c>
      <c r="Q26" s="108"/>
      <c r="S26" s="84"/>
      <c r="T26" s="84"/>
      <c r="U26" s="84"/>
      <c r="V26" s="84"/>
      <c r="W26" s="84"/>
      <c r="X26" s="84"/>
      <c r="Y26" s="84"/>
      <c r="Z26" s="61"/>
      <c r="AA26" s="61"/>
      <c r="AB26" s="2"/>
      <c r="AC26" s="85"/>
      <c r="AD26" s="3"/>
      <c r="AE26" s="176">
        <v>3240</v>
      </c>
      <c r="AF26" s="176"/>
      <c r="AG26" s="176"/>
      <c r="AH26" s="176">
        <f t="shared" si="1"/>
        <v>3240</v>
      </c>
      <c r="AI26" s="3"/>
      <c r="AJ26" s="3"/>
      <c r="AK26" s="3"/>
      <c r="AL26" s="89"/>
      <c r="AM26" s="88"/>
      <c r="AN26" s="61"/>
      <c r="AO26" s="90"/>
      <c r="AP26" s="88"/>
      <c r="AQ26" s="61"/>
      <c r="AR26" s="87"/>
    </row>
    <row r="27" spans="1:44" ht="36" x14ac:dyDescent="0.55000000000000004">
      <c r="A27">
        <v>22</v>
      </c>
      <c r="C27" s="109" t="s">
        <v>282</v>
      </c>
      <c r="D27" s="125" t="s">
        <v>101</v>
      </c>
      <c r="E27" s="91" t="s">
        <v>136</v>
      </c>
      <c r="F27" s="131" t="s">
        <v>290</v>
      </c>
      <c r="G27" s="91" t="s">
        <v>108</v>
      </c>
      <c r="H27" s="91" t="s">
        <v>137</v>
      </c>
      <c r="I27" s="91" t="s">
        <v>138</v>
      </c>
      <c r="J27" s="91" t="s">
        <v>139</v>
      </c>
      <c r="K27" s="92" t="s">
        <v>217</v>
      </c>
      <c r="L27" s="91" t="s">
        <v>106</v>
      </c>
      <c r="M27" s="91" t="s">
        <v>97</v>
      </c>
      <c r="N27" s="91" t="s">
        <v>34</v>
      </c>
      <c r="O27" s="99" t="s">
        <v>34</v>
      </c>
      <c r="P27" s="99" t="str">
        <f>HYPERLINK("#", "https://hizen-r.com/")</f>
        <v>https://hizen-r.com/</v>
      </c>
      <c r="Q27" s="108"/>
      <c r="S27" s="84"/>
      <c r="T27" s="84"/>
      <c r="U27" s="84"/>
      <c r="V27" s="84"/>
      <c r="W27" s="84"/>
      <c r="X27" s="84"/>
      <c r="Y27" s="84"/>
      <c r="Z27" s="61"/>
      <c r="AA27" s="61"/>
      <c r="AB27" s="2"/>
      <c r="AC27" s="85"/>
      <c r="AD27" s="3"/>
      <c r="AE27" s="176">
        <v>6480</v>
      </c>
      <c r="AF27" s="176"/>
      <c r="AG27" s="176"/>
      <c r="AH27" s="176">
        <f t="shared" si="1"/>
        <v>6480</v>
      </c>
      <c r="AI27" s="3"/>
      <c r="AJ27" s="3"/>
      <c r="AK27" s="3"/>
      <c r="AL27" s="89"/>
      <c r="AM27" s="88"/>
      <c r="AN27" s="61"/>
      <c r="AO27" s="90"/>
      <c r="AP27" s="88"/>
      <c r="AQ27" s="61"/>
      <c r="AR27" s="87"/>
    </row>
    <row r="28" spans="1:44" ht="36" x14ac:dyDescent="0.55000000000000004">
      <c r="A28">
        <v>23</v>
      </c>
      <c r="C28" s="109" t="s">
        <v>282</v>
      </c>
      <c r="D28" s="125" t="s">
        <v>101</v>
      </c>
      <c r="E28" s="91" t="s">
        <v>136</v>
      </c>
      <c r="F28" s="131" t="s">
        <v>290</v>
      </c>
      <c r="G28" s="91" t="s">
        <v>108</v>
      </c>
      <c r="H28" s="91" t="s">
        <v>137</v>
      </c>
      <c r="I28" s="91" t="s">
        <v>138</v>
      </c>
      <c r="J28" s="91" t="s">
        <v>139</v>
      </c>
      <c r="K28" s="92" t="s">
        <v>217</v>
      </c>
      <c r="L28" s="91" t="s">
        <v>106</v>
      </c>
      <c r="M28" s="91" t="s">
        <v>97</v>
      </c>
      <c r="N28" s="91" t="s">
        <v>34</v>
      </c>
      <c r="O28" s="99" t="s">
        <v>34</v>
      </c>
      <c r="P28" s="145" t="str">
        <f>HYPERLINK("#", "https://hizen-r.com/")</f>
        <v>https://hizen-r.com/</v>
      </c>
      <c r="Q28" s="107"/>
      <c r="S28" s="9"/>
      <c r="T28" s="9"/>
      <c r="U28" s="9"/>
      <c r="V28" s="9"/>
      <c r="W28" s="9"/>
      <c r="X28" s="9"/>
      <c r="Y28" s="9"/>
      <c r="Z28" s="8"/>
      <c r="AA28" s="2"/>
      <c r="AB28" s="2"/>
      <c r="AC28" s="3"/>
      <c r="AD28" s="3"/>
      <c r="AE28" s="176">
        <v>6480</v>
      </c>
      <c r="AF28" s="176"/>
      <c r="AG28" s="176"/>
      <c r="AH28" s="176">
        <f t="shared" si="1"/>
        <v>6480</v>
      </c>
      <c r="AI28" s="3"/>
      <c r="AJ28" s="3"/>
      <c r="AK28" s="69"/>
      <c r="AL28" s="20"/>
      <c r="AM28" s="24"/>
      <c r="AN28" s="4"/>
      <c r="AO28" s="25"/>
      <c r="AP28" s="22"/>
      <c r="AQ28" s="4"/>
      <c r="AR28" s="4"/>
    </row>
    <row r="29" spans="1:44" ht="36" x14ac:dyDescent="0.55000000000000004">
      <c r="A29">
        <v>24</v>
      </c>
      <c r="C29" s="109" t="s">
        <v>282</v>
      </c>
      <c r="D29" s="125" t="s">
        <v>101</v>
      </c>
      <c r="E29" s="91" t="s">
        <v>140</v>
      </c>
      <c r="F29" s="131" t="s">
        <v>303</v>
      </c>
      <c r="G29" s="91" t="s">
        <v>141</v>
      </c>
      <c r="H29" s="91" t="s">
        <v>142</v>
      </c>
      <c r="I29" s="91" t="s">
        <v>143</v>
      </c>
      <c r="J29" s="91" t="s">
        <v>144</v>
      </c>
      <c r="K29" s="92" t="s">
        <v>217</v>
      </c>
      <c r="L29" s="91" t="s">
        <v>117</v>
      </c>
      <c r="M29" s="91" t="s">
        <v>29</v>
      </c>
      <c r="N29" s="91" t="s">
        <v>107</v>
      </c>
      <c r="O29" s="99" t="s">
        <v>107</v>
      </c>
      <c r="P29" s="145"/>
      <c r="Q29" s="107"/>
      <c r="S29" s="9"/>
      <c r="T29" s="9"/>
      <c r="U29" s="9"/>
      <c r="V29" s="9"/>
      <c r="W29" s="9"/>
      <c r="X29" s="9"/>
      <c r="Y29" s="9"/>
      <c r="Z29" s="8"/>
      <c r="AA29" s="2"/>
      <c r="AB29" s="2"/>
      <c r="AC29" s="3"/>
      <c r="AD29" s="3"/>
      <c r="AE29" s="176">
        <v>92</v>
      </c>
      <c r="AF29" s="176">
        <v>60</v>
      </c>
      <c r="AG29" s="176"/>
      <c r="AH29" s="176">
        <f t="shared" si="1"/>
        <v>152</v>
      </c>
      <c r="AI29" s="3"/>
      <c r="AJ29" s="3"/>
      <c r="AK29" s="69"/>
      <c r="AL29" s="20"/>
      <c r="AM29" s="24"/>
      <c r="AN29" s="4"/>
      <c r="AO29" s="25"/>
      <c r="AP29" s="22"/>
      <c r="AQ29" s="4"/>
      <c r="AR29" s="4"/>
    </row>
    <row r="30" spans="1:44" ht="36" x14ac:dyDescent="0.55000000000000004">
      <c r="A30">
        <v>25</v>
      </c>
      <c r="C30" s="109" t="s">
        <v>282</v>
      </c>
      <c r="D30" s="125" t="s">
        <v>101</v>
      </c>
      <c r="E30" s="91" t="s">
        <v>140</v>
      </c>
      <c r="F30" s="131" t="s">
        <v>303</v>
      </c>
      <c r="G30" s="91" t="s">
        <v>141</v>
      </c>
      <c r="H30" s="91" t="s">
        <v>142</v>
      </c>
      <c r="I30" s="91" t="s">
        <v>143</v>
      </c>
      <c r="J30" s="91" t="s">
        <v>144</v>
      </c>
      <c r="K30" s="92" t="s">
        <v>217</v>
      </c>
      <c r="L30" s="91" t="s">
        <v>106</v>
      </c>
      <c r="M30" s="91" t="s">
        <v>29</v>
      </c>
      <c r="N30" s="91" t="s">
        <v>107</v>
      </c>
      <c r="O30" s="99" t="s">
        <v>107</v>
      </c>
      <c r="P30" s="145"/>
      <c r="Q30" s="107"/>
      <c r="S30" s="9"/>
      <c r="T30" s="9"/>
      <c r="U30" s="9"/>
      <c r="V30" s="9"/>
      <c r="W30" s="9"/>
      <c r="X30" s="9"/>
      <c r="Y30" s="9"/>
      <c r="Z30" s="8"/>
      <c r="AA30" s="2"/>
      <c r="AB30" s="2"/>
      <c r="AC30" s="3"/>
      <c r="AD30" s="3"/>
      <c r="AE30" s="176">
        <v>72</v>
      </c>
      <c r="AF30" s="176">
        <v>10</v>
      </c>
      <c r="AG30" s="176"/>
      <c r="AH30" s="176">
        <f t="shared" si="1"/>
        <v>82</v>
      </c>
      <c r="AI30" s="3"/>
      <c r="AJ30" s="3"/>
      <c r="AK30" s="69"/>
      <c r="AL30" s="20"/>
      <c r="AM30" s="24"/>
      <c r="AN30" s="4"/>
      <c r="AO30" s="25"/>
      <c r="AP30" s="22"/>
      <c r="AQ30" s="4"/>
      <c r="AR30" s="4"/>
    </row>
    <row r="31" spans="1:44" ht="36" x14ac:dyDescent="0.55000000000000004">
      <c r="A31">
        <v>26</v>
      </c>
      <c r="C31" s="109" t="s">
        <v>282</v>
      </c>
      <c r="D31" s="125" t="s">
        <v>101</v>
      </c>
      <c r="E31" s="91" t="s">
        <v>145</v>
      </c>
      <c r="F31" s="131" t="s">
        <v>302</v>
      </c>
      <c r="G31" s="91" t="s">
        <v>108</v>
      </c>
      <c r="H31" s="91" t="s">
        <v>109</v>
      </c>
      <c r="I31" s="91" t="s">
        <v>146</v>
      </c>
      <c r="J31" s="91" t="s">
        <v>135</v>
      </c>
      <c r="K31" s="92" t="s">
        <v>217</v>
      </c>
      <c r="L31" s="91" t="s">
        <v>104</v>
      </c>
      <c r="M31" s="91" t="s">
        <v>29</v>
      </c>
      <c r="N31" s="91" t="s">
        <v>107</v>
      </c>
      <c r="O31" s="99" t="s">
        <v>107</v>
      </c>
      <c r="P31" s="145" t="str">
        <f>HYPERLINK("#", "https://7740farm.net/")</f>
        <v>https://7740farm.net/</v>
      </c>
      <c r="Q31" s="107"/>
      <c r="S31" s="9"/>
      <c r="T31" s="9"/>
      <c r="U31" s="9"/>
      <c r="V31" s="9"/>
      <c r="W31" s="9"/>
      <c r="X31" s="9"/>
      <c r="Y31" s="9"/>
      <c r="Z31" s="8"/>
      <c r="AA31" s="2"/>
      <c r="AB31" s="2"/>
      <c r="AC31" s="3"/>
      <c r="AD31" s="3"/>
      <c r="AE31" s="176">
        <v>1800</v>
      </c>
      <c r="AF31" s="176"/>
      <c r="AG31" s="176"/>
      <c r="AH31" s="176">
        <f t="shared" si="1"/>
        <v>1800</v>
      </c>
      <c r="AI31" s="3"/>
      <c r="AJ31" s="3"/>
      <c r="AK31" s="69"/>
      <c r="AL31" s="20"/>
      <c r="AM31" s="24"/>
      <c r="AN31" s="4"/>
      <c r="AO31" s="25"/>
      <c r="AP31" s="22"/>
      <c r="AQ31" s="4"/>
      <c r="AR31" s="4"/>
    </row>
    <row r="32" spans="1:44" ht="36" x14ac:dyDescent="0.55000000000000004">
      <c r="A32">
        <v>27</v>
      </c>
      <c r="C32" s="109" t="s">
        <v>282</v>
      </c>
      <c r="D32" s="125" t="s">
        <v>101</v>
      </c>
      <c r="E32" s="91" t="s">
        <v>147</v>
      </c>
      <c r="F32" s="131" t="s">
        <v>302</v>
      </c>
      <c r="G32" s="91" t="s">
        <v>108</v>
      </c>
      <c r="H32" s="91" t="s">
        <v>109</v>
      </c>
      <c r="I32" s="91" t="s">
        <v>146</v>
      </c>
      <c r="J32" s="91" t="s">
        <v>135</v>
      </c>
      <c r="K32" s="92" t="s">
        <v>217</v>
      </c>
      <c r="L32" s="91" t="s">
        <v>106</v>
      </c>
      <c r="M32" s="91" t="s">
        <v>97</v>
      </c>
      <c r="N32" s="91" t="s">
        <v>34</v>
      </c>
      <c r="O32" s="99" t="s">
        <v>34</v>
      </c>
      <c r="P32" s="145" t="str">
        <f>HYPERLINK("#", "https://7740farm.net/")</f>
        <v>https://7740farm.net/</v>
      </c>
      <c r="Q32" s="107"/>
      <c r="S32" s="9"/>
      <c r="T32" s="9"/>
      <c r="U32" s="9"/>
      <c r="V32" s="9"/>
      <c r="W32" s="9"/>
      <c r="X32" s="9"/>
      <c r="Y32" s="9"/>
      <c r="Z32" s="8"/>
      <c r="AA32" s="2"/>
      <c r="AB32" s="2"/>
      <c r="AC32" s="3"/>
      <c r="AD32" s="3"/>
      <c r="AE32" s="175" t="s">
        <v>442</v>
      </c>
      <c r="AF32" s="176"/>
      <c r="AG32" s="176"/>
      <c r="AH32" s="175" t="s">
        <v>442</v>
      </c>
      <c r="AI32" s="3"/>
      <c r="AJ32" s="3"/>
      <c r="AK32" s="69"/>
      <c r="AL32" s="20"/>
      <c r="AM32" s="24"/>
      <c r="AN32" s="4"/>
      <c r="AO32" s="25"/>
      <c r="AP32" s="22"/>
      <c r="AQ32" s="4"/>
      <c r="AR32" s="4"/>
    </row>
    <row r="33" spans="1:44" ht="36" x14ac:dyDescent="0.55000000000000004">
      <c r="A33">
        <v>28</v>
      </c>
      <c r="C33" s="109" t="s">
        <v>282</v>
      </c>
      <c r="D33" s="125" t="s">
        <v>101</v>
      </c>
      <c r="E33" s="91" t="s">
        <v>147</v>
      </c>
      <c r="F33" s="131" t="s">
        <v>302</v>
      </c>
      <c r="G33" s="91" t="s">
        <v>108</v>
      </c>
      <c r="H33" s="91" t="s">
        <v>109</v>
      </c>
      <c r="I33" s="91" t="s">
        <v>146</v>
      </c>
      <c r="J33" s="91" t="s">
        <v>135</v>
      </c>
      <c r="K33" s="92" t="s">
        <v>217</v>
      </c>
      <c r="L33" s="91" t="s">
        <v>117</v>
      </c>
      <c r="M33" s="91" t="s">
        <v>97</v>
      </c>
      <c r="N33" s="91" t="s">
        <v>34</v>
      </c>
      <c r="O33" s="99" t="s">
        <v>34</v>
      </c>
      <c r="P33" s="145" t="str">
        <f>HYPERLINK("#", "https://7740farm.net/")</f>
        <v>https://7740farm.net/</v>
      </c>
      <c r="Q33" s="107"/>
      <c r="S33" s="9"/>
      <c r="T33" s="9"/>
      <c r="U33" s="9"/>
      <c r="V33" s="9"/>
      <c r="W33" s="9"/>
      <c r="X33" s="9"/>
      <c r="Y33" s="9"/>
      <c r="Z33" s="8"/>
      <c r="AA33" s="2"/>
      <c r="AB33" s="2"/>
      <c r="AC33" s="3"/>
      <c r="AD33" s="3"/>
      <c r="AE33" s="175" t="s">
        <v>443</v>
      </c>
      <c r="AF33" s="176"/>
      <c r="AG33" s="176"/>
      <c r="AH33" s="175" t="s">
        <v>443</v>
      </c>
      <c r="AI33" s="3"/>
      <c r="AJ33" s="3"/>
      <c r="AK33" s="69"/>
      <c r="AL33" s="20"/>
      <c r="AM33" s="24"/>
      <c r="AN33" s="4"/>
      <c r="AO33" s="25"/>
      <c r="AP33" s="22"/>
      <c r="AQ33" s="4"/>
      <c r="AR33" s="4"/>
    </row>
    <row r="34" spans="1:44" ht="36" x14ac:dyDescent="0.55000000000000004">
      <c r="A34">
        <v>29</v>
      </c>
      <c r="C34" s="109" t="s">
        <v>282</v>
      </c>
      <c r="D34" s="125" t="s">
        <v>101</v>
      </c>
      <c r="E34" s="91" t="s">
        <v>148</v>
      </c>
      <c r="F34" s="131" t="s">
        <v>300</v>
      </c>
      <c r="G34" s="91" t="s">
        <v>102</v>
      </c>
      <c r="H34" s="91" t="s">
        <v>149</v>
      </c>
      <c r="I34" s="91" t="s">
        <v>150</v>
      </c>
      <c r="J34" s="91" t="s">
        <v>151</v>
      </c>
      <c r="K34" s="92" t="s">
        <v>217</v>
      </c>
      <c r="L34" s="91" t="s">
        <v>106</v>
      </c>
      <c r="M34" s="91" t="s">
        <v>97</v>
      </c>
      <c r="N34" s="91" t="s">
        <v>34</v>
      </c>
      <c r="O34" s="99" t="s">
        <v>34</v>
      </c>
      <c r="P34" s="145"/>
      <c r="Q34" s="107"/>
      <c r="S34" s="9"/>
      <c r="T34" s="9"/>
      <c r="U34" s="9"/>
      <c r="V34" s="9"/>
      <c r="W34" s="9"/>
      <c r="X34" s="9"/>
      <c r="Y34" s="9"/>
      <c r="Z34" s="8"/>
      <c r="AA34" s="2"/>
      <c r="AB34" s="2"/>
      <c r="AC34" s="3"/>
      <c r="AD34" s="3"/>
      <c r="AE34" s="176">
        <v>162</v>
      </c>
      <c r="AF34" s="176"/>
      <c r="AG34" s="176"/>
      <c r="AH34" s="176">
        <f t="shared" si="1"/>
        <v>162</v>
      </c>
      <c r="AI34" s="3"/>
      <c r="AJ34" s="3"/>
      <c r="AK34" s="69"/>
      <c r="AL34" s="20"/>
      <c r="AM34" s="24"/>
      <c r="AN34" s="4"/>
      <c r="AO34" s="25"/>
      <c r="AP34" s="22"/>
      <c r="AQ34" s="4"/>
      <c r="AR34" s="4"/>
    </row>
    <row r="35" spans="1:44" ht="36" x14ac:dyDescent="0.55000000000000004">
      <c r="A35">
        <v>30</v>
      </c>
      <c r="C35" s="109" t="s">
        <v>282</v>
      </c>
      <c r="D35" s="125" t="s">
        <v>101</v>
      </c>
      <c r="E35" s="91" t="s">
        <v>148</v>
      </c>
      <c r="F35" s="131" t="s">
        <v>300</v>
      </c>
      <c r="G35" s="91" t="s">
        <v>102</v>
      </c>
      <c r="H35" s="91" t="s">
        <v>149</v>
      </c>
      <c r="I35" s="91" t="s">
        <v>150</v>
      </c>
      <c r="J35" s="91" t="s">
        <v>151</v>
      </c>
      <c r="K35" s="92" t="s">
        <v>217</v>
      </c>
      <c r="L35" s="91" t="s">
        <v>104</v>
      </c>
      <c r="M35" s="91" t="s">
        <v>97</v>
      </c>
      <c r="N35" s="91" t="s">
        <v>34</v>
      </c>
      <c r="O35" s="99" t="s">
        <v>34</v>
      </c>
      <c r="P35" s="145"/>
      <c r="Q35" s="107"/>
      <c r="S35" s="9"/>
      <c r="T35" s="9"/>
      <c r="U35" s="9"/>
      <c r="V35" s="9"/>
      <c r="W35" s="9"/>
      <c r="X35" s="9"/>
      <c r="Y35" s="9"/>
      <c r="Z35" s="8"/>
      <c r="AA35" s="2"/>
      <c r="AB35" s="2"/>
      <c r="AC35" s="3"/>
      <c r="AD35" s="3"/>
      <c r="AE35" s="176">
        <v>27</v>
      </c>
      <c r="AF35" s="176"/>
      <c r="AG35" s="176"/>
      <c r="AH35" s="176">
        <f t="shared" si="1"/>
        <v>27</v>
      </c>
      <c r="AI35" s="3"/>
      <c r="AJ35" s="3"/>
      <c r="AK35" s="69"/>
      <c r="AL35" s="20"/>
      <c r="AM35" s="24"/>
      <c r="AN35" s="4"/>
      <c r="AO35" s="25"/>
      <c r="AP35" s="22"/>
      <c r="AQ35" s="4"/>
      <c r="AR35" s="4"/>
    </row>
    <row r="36" spans="1:44" ht="36" x14ac:dyDescent="0.55000000000000004">
      <c r="A36">
        <v>31</v>
      </c>
      <c r="C36" s="109" t="s">
        <v>282</v>
      </c>
      <c r="D36" s="125" t="s">
        <v>101</v>
      </c>
      <c r="E36" s="91" t="s">
        <v>148</v>
      </c>
      <c r="F36" s="131" t="s">
        <v>300</v>
      </c>
      <c r="G36" s="91" t="s">
        <v>102</v>
      </c>
      <c r="H36" s="91" t="s">
        <v>149</v>
      </c>
      <c r="I36" s="91" t="s">
        <v>150</v>
      </c>
      <c r="J36" s="91" t="s">
        <v>151</v>
      </c>
      <c r="K36" s="92" t="s">
        <v>217</v>
      </c>
      <c r="L36" s="91" t="s">
        <v>117</v>
      </c>
      <c r="M36" s="91" t="s">
        <v>97</v>
      </c>
      <c r="N36" s="91" t="s">
        <v>34</v>
      </c>
      <c r="O36" s="99" t="s">
        <v>34</v>
      </c>
      <c r="P36" s="145"/>
      <c r="Q36" s="107"/>
      <c r="S36" s="9"/>
      <c r="T36" s="9"/>
      <c r="U36" s="9"/>
      <c r="V36" s="9"/>
      <c r="W36" s="9"/>
      <c r="X36" s="9"/>
      <c r="Y36" s="9"/>
      <c r="Z36" s="8"/>
      <c r="AA36" s="2"/>
      <c r="AB36" s="2"/>
      <c r="AC36" s="3"/>
      <c r="AD36" s="3"/>
      <c r="AE36" s="176">
        <v>27</v>
      </c>
      <c r="AF36" s="176"/>
      <c r="AG36" s="176"/>
      <c r="AH36" s="176">
        <f t="shared" si="1"/>
        <v>27</v>
      </c>
      <c r="AI36" s="3"/>
      <c r="AJ36" s="3"/>
      <c r="AK36" s="69"/>
      <c r="AL36" s="20"/>
      <c r="AM36" s="24"/>
      <c r="AN36" s="4"/>
      <c r="AO36" s="25"/>
      <c r="AP36" s="22"/>
      <c r="AQ36" s="4"/>
      <c r="AR36" s="4"/>
    </row>
    <row r="37" spans="1:44" ht="36" x14ac:dyDescent="0.55000000000000004">
      <c r="A37">
        <v>32</v>
      </c>
      <c r="C37" s="109" t="s">
        <v>282</v>
      </c>
      <c r="D37" s="125" t="s">
        <v>101</v>
      </c>
      <c r="E37" s="91" t="s">
        <v>148</v>
      </c>
      <c r="F37" s="131" t="s">
        <v>300</v>
      </c>
      <c r="G37" s="91" t="s">
        <v>102</v>
      </c>
      <c r="H37" s="91" t="s">
        <v>149</v>
      </c>
      <c r="I37" s="91" t="s">
        <v>150</v>
      </c>
      <c r="J37" s="91" t="s">
        <v>151</v>
      </c>
      <c r="K37" s="92" t="s">
        <v>217</v>
      </c>
      <c r="L37" s="91" t="s">
        <v>104</v>
      </c>
      <c r="M37" s="91" t="s">
        <v>97</v>
      </c>
      <c r="N37" s="91" t="s">
        <v>34</v>
      </c>
      <c r="O37" s="99" t="s">
        <v>34</v>
      </c>
      <c r="P37" s="145"/>
      <c r="Q37" s="107"/>
      <c r="S37" s="9"/>
      <c r="T37" s="9"/>
      <c r="U37" s="9"/>
      <c r="V37" s="9"/>
      <c r="W37" s="9"/>
      <c r="X37" s="9"/>
      <c r="Y37" s="9"/>
      <c r="Z37" s="8"/>
      <c r="AA37" s="2"/>
      <c r="AB37" s="2"/>
      <c r="AC37" s="3"/>
      <c r="AD37" s="3"/>
      <c r="AE37" s="176">
        <v>27</v>
      </c>
      <c r="AF37" s="176"/>
      <c r="AG37" s="176"/>
      <c r="AH37" s="176">
        <f t="shared" si="1"/>
        <v>27</v>
      </c>
      <c r="AI37" s="3"/>
      <c r="AJ37" s="3"/>
      <c r="AK37" s="69"/>
      <c r="AL37" s="20"/>
      <c r="AM37" s="24"/>
      <c r="AN37" s="4"/>
      <c r="AO37" s="25"/>
      <c r="AP37" s="22"/>
      <c r="AQ37" s="4"/>
      <c r="AR37" s="4"/>
    </row>
    <row r="38" spans="1:44" ht="36" x14ac:dyDescent="0.55000000000000004">
      <c r="A38">
        <v>33</v>
      </c>
      <c r="C38" s="109" t="s">
        <v>282</v>
      </c>
      <c r="D38" s="125" t="s">
        <v>101</v>
      </c>
      <c r="E38" s="91" t="s">
        <v>148</v>
      </c>
      <c r="F38" s="131" t="s">
        <v>300</v>
      </c>
      <c r="G38" s="91" t="s">
        <v>102</v>
      </c>
      <c r="H38" s="91" t="s">
        <v>149</v>
      </c>
      <c r="I38" s="91" t="s">
        <v>150</v>
      </c>
      <c r="J38" s="91" t="s">
        <v>151</v>
      </c>
      <c r="K38" s="92" t="s">
        <v>217</v>
      </c>
      <c r="L38" s="91" t="s">
        <v>104</v>
      </c>
      <c r="M38" s="91" t="s">
        <v>97</v>
      </c>
      <c r="N38" s="91" t="s">
        <v>34</v>
      </c>
      <c r="O38" s="99" t="s">
        <v>34</v>
      </c>
      <c r="P38" s="145"/>
      <c r="Q38" s="107"/>
      <c r="S38" s="9"/>
      <c r="T38" s="9"/>
      <c r="U38" s="9"/>
      <c r="V38" s="9"/>
      <c r="W38" s="9"/>
      <c r="X38" s="9"/>
      <c r="Y38" s="9"/>
      <c r="Z38" s="8"/>
      <c r="AA38" s="2"/>
      <c r="AB38" s="2"/>
      <c r="AC38" s="3"/>
      <c r="AD38" s="3"/>
      <c r="AE38" s="176">
        <v>54</v>
      </c>
      <c r="AF38" s="176"/>
      <c r="AG38" s="176"/>
      <c r="AH38" s="176">
        <f t="shared" si="1"/>
        <v>54</v>
      </c>
      <c r="AI38" s="3"/>
      <c r="AJ38" s="3"/>
      <c r="AK38" s="69"/>
      <c r="AL38" s="20"/>
      <c r="AM38" s="24"/>
      <c r="AN38" s="4"/>
      <c r="AO38" s="25"/>
      <c r="AP38" s="22"/>
      <c r="AQ38" s="4"/>
      <c r="AR38" s="4"/>
    </row>
    <row r="39" spans="1:44" ht="36" x14ac:dyDescent="0.55000000000000004">
      <c r="A39">
        <v>34</v>
      </c>
      <c r="C39" s="109" t="s">
        <v>282</v>
      </c>
      <c r="D39" s="125" t="s">
        <v>101</v>
      </c>
      <c r="E39" s="91" t="s">
        <v>148</v>
      </c>
      <c r="F39" s="131" t="s">
        <v>300</v>
      </c>
      <c r="G39" s="91" t="s">
        <v>102</v>
      </c>
      <c r="H39" s="91" t="s">
        <v>149</v>
      </c>
      <c r="I39" s="91" t="s">
        <v>301</v>
      </c>
      <c r="J39" s="91" t="s">
        <v>151</v>
      </c>
      <c r="K39" s="92" t="s">
        <v>217</v>
      </c>
      <c r="L39" s="91" t="s">
        <v>117</v>
      </c>
      <c r="M39" s="91" t="s">
        <v>97</v>
      </c>
      <c r="N39" s="91" t="s">
        <v>34</v>
      </c>
      <c r="O39" s="99" t="s">
        <v>34</v>
      </c>
      <c r="P39" s="145"/>
      <c r="Q39" s="107"/>
      <c r="S39" s="9"/>
      <c r="T39" s="9"/>
      <c r="U39" s="9"/>
      <c r="V39" s="9"/>
      <c r="W39" s="9"/>
      <c r="X39" s="9"/>
      <c r="Y39" s="9"/>
      <c r="Z39" s="8"/>
      <c r="AA39" s="2"/>
      <c r="AB39" s="2"/>
      <c r="AC39" s="3"/>
      <c r="AD39" s="3"/>
      <c r="AE39" s="176">
        <v>27</v>
      </c>
      <c r="AF39" s="176"/>
      <c r="AG39" s="176"/>
      <c r="AH39" s="176">
        <f t="shared" si="1"/>
        <v>27</v>
      </c>
      <c r="AI39" s="3"/>
      <c r="AJ39" s="3"/>
      <c r="AK39" s="69"/>
      <c r="AL39" s="20"/>
      <c r="AM39" s="24"/>
      <c r="AN39" s="4"/>
      <c r="AO39" s="25"/>
      <c r="AP39" s="22"/>
      <c r="AQ39" s="4"/>
      <c r="AR39" s="4"/>
    </row>
    <row r="40" spans="1:44" ht="36" x14ac:dyDescent="0.55000000000000004">
      <c r="A40">
        <v>35</v>
      </c>
      <c r="C40" s="109" t="s">
        <v>282</v>
      </c>
      <c r="D40" s="125" t="s">
        <v>101</v>
      </c>
      <c r="E40" s="91" t="s">
        <v>148</v>
      </c>
      <c r="F40" s="131" t="s">
        <v>300</v>
      </c>
      <c r="G40" s="91" t="s">
        <v>102</v>
      </c>
      <c r="H40" s="91" t="s">
        <v>149</v>
      </c>
      <c r="I40" s="91" t="s">
        <v>150</v>
      </c>
      <c r="J40" s="91" t="s">
        <v>151</v>
      </c>
      <c r="K40" s="92" t="s">
        <v>217</v>
      </c>
      <c r="L40" s="91" t="s">
        <v>106</v>
      </c>
      <c r="M40" s="91" t="s">
        <v>97</v>
      </c>
      <c r="N40" s="91" t="s">
        <v>34</v>
      </c>
      <c r="O40" s="99" t="s">
        <v>34</v>
      </c>
      <c r="P40" s="145"/>
      <c r="Q40" s="107"/>
      <c r="S40" s="9"/>
      <c r="T40" s="9"/>
      <c r="U40" s="9"/>
      <c r="V40" s="9"/>
      <c r="W40" s="9"/>
      <c r="X40" s="9"/>
      <c r="Y40" s="9"/>
      <c r="Z40" s="8"/>
      <c r="AA40" s="2"/>
      <c r="AB40" s="2"/>
      <c r="AC40" s="3"/>
      <c r="AD40" s="3"/>
      <c r="AE40" s="176">
        <v>27</v>
      </c>
      <c r="AF40" s="176"/>
      <c r="AG40" s="176"/>
      <c r="AH40" s="176">
        <f t="shared" si="1"/>
        <v>27</v>
      </c>
      <c r="AI40" s="3"/>
      <c r="AJ40" s="3"/>
      <c r="AK40" s="69"/>
      <c r="AL40" s="20"/>
      <c r="AM40" s="24"/>
      <c r="AN40" s="4"/>
      <c r="AO40" s="25"/>
      <c r="AP40" s="22"/>
      <c r="AQ40" s="4"/>
      <c r="AR40" s="4"/>
    </row>
    <row r="41" spans="1:44" ht="36" x14ac:dyDescent="0.55000000000000004">
      <c r="A41">
        <v>36</v>
      </c>
      <c r="C41" s="109" t="s">
        <v>282</v>
      </c>
      <c r="D41" s="125" t="s">
        <v>101</v>
      </c>
      <c r="E41" s="91" t="s">
        <v>152</v>
      </c>
      <c r="F41" s="131" t="s">
        <v>299</v>
      </c>
      <c r="G41" s="91" t="s">
        <v>123</v>
      </c>
      <c r="H41" s="91" t="s">
        <v>153</v>
      </c>
      <c r="I41" s="91" t="s">
        <v>154</v>
      </c>
      <c r="J41" s="91" t="s">
        <v>155</v>
      </c>
      <c r="K41" s="92" t="s">
        <v>217</v>
      </c>
      <c r="L41" s="91" t="s">
        <v>106</v>
      </c>
      <c r="M41" s="91" t="s">
        <v>29</v>
      </c>
      <c r="N41" s="91" t="s">
        <v>107</v>
      </c>
      <c r="O41" s="99" t="s">
        <v>107</v>
      </c>
      <c r="P41" s="145"/>
      <c r="Q41" s="107"/>
      <c r="S41" s="9"/>
      <c r="T41" s="9"/>
      <c r="U41" s="9"/>
      <c r="V41" s="9"/>
      <c r="W41" s="9"/>
      <c r="X41" s="9"/>
      <c r="Y41" s="9"/>
      <c r="Z41" s="8"/>
      <c r="AA41" s="2"/>
      <c r="AB41" s="2"/>
      <c r="AC41" s="3"/>
      <c r="AD41" s="3"/>
      <c r="AE41" s="176">
        <v>794</v>
      </c>
      <c r="AF41" s="176"/>
      <c r="AG41" s="176"/>
      <c r="AH41" s="176">
        <f t="shared" si="1"/>
        <v>794</v>
      </c>
      <c r="AI41" s="3"/>
      <c r="AJ41" s="3"/>
      <c r="AK41" s="69"/>
      <c r="AL41" s="20"/>
      <c r="AM41" s="24"/>
      <c r="AN41" s="4"/>
      <c r="AO41" s="25"/>
      <c r="AP41" s="22"/>
      <c r="AQ41" s="4"/>
      <c r="AR41" s="4"/>
    </row>
    <row r="42" spans="1:44" ht="36" x14ac:dyDescent="0.55000000000000004">
      <c r="A42">
        <v>37</v>
      </c>
      <c r="C42" s="109" t="s">
        <v>282</v>
      </c>
      <c r="D42" s="125" t="s">
        <v>101</v>
      </c>
      <c r="E42" s="91" t="s">
        <v>152</v>
      </c>
      <c r="F42" s="131" t="s">
        <v>299</v>
      </c>
      <c r="G42" s="91" t="s">
        <v>123</v>
      </c>
      <c r="H42" s="91" t="s">
        <v>153</v>
      </c>
      <c r="I42" s="91" t="s">
        <v>160</v>
      </c>
      <c r="J42" s="91" t="s">
        <v>155</v>
      </c>
      <c r="K42" s="92" t="s">
        <v>217</v>
      </c>
      <c r="L42" s="91" t="s">
        <v>106</v>
      </c>
      <c r="M42" s="91" t="s">
        <v>33</v>
      </c>
      <c r="N42" s="91" t="s">
        <v>34</v>
      </c>
      <c r="O42" s="99" t="s">
        <v>107</v>
      </c>
      <c r="P42" s="145"/>
      <c r="Q42" s="107"/>
      <c r="S42" s="9"/>
      <c r="T42" s="9"/>
      <c r="U42" s="9"/>
      <c r="V42" s="9"/>
      <c r="W42" s="9"/>
      <c r="X42" s="9"/>
      <c r="Y42" s="9"/>
      <c r="Z42" s="8"/>
      <c r="AA42" s="2"/>
      <c r="AB42" s="2"/>
      <c r="AC42" s="3"/>
      <c r="AD42" s="3"/>
      <c r="AE42" s="175" t="s">
        <v>444</v>
      </c>
      <c r="AF42" s="176"/>
      <c r="AG42" s="176"/>
      <c r="AH42" s="175" t="s">
        <v>444</v>
      </c>
      <c r="AI42" s="3"/>
      <c r="AJ42" s="3"/>
      <c r="AK42" s="69"/>
      <c r="AL42" s="20"/>
      <c r="AM42" s="24"/>
      <c r="AN42" s="4"/>
      <c r="AO42" s="25"/>
      <c r="AP42" s="22"/>
      <c r="AQ42" s="4"/>
      <c r="AR42" s="4"/>
    </row>
    <row r="43" spans="1:44" ht="36" x14ac:dyDescent="0.55000000000000004">
      <c r="A43">
        <v>38</v>
      </c>
      <c r="C43" s="109" t="s">
        <v>282</v>
      </c>
      <c r="D43" s="125" t="s">
        <v>101</v>
      </c>
      <c r="E43" s="91" t="s">
        <v>156</v>
      </c>
      <c r="F43" s="131" t="s">
        <v>298</v>
      </c>
      <c r="G43" s="91" t="s">
        <v>108</v>
      </c>
      <c r="H43" s="91" t="s">
        <v>157</v>
      </c>
      <c r="I43" s="91" t="s">
        <v>158</v>
      </c>
      <c r="J43" s="91" t="s">
        <v>159</v>
      </c>
      <c r="K43" s="92" t="s">
        <v>217</v>
      </c>
      <c r="L43" s="91" t="s">
        <v>117</v>
      </c>
      <c r="M43" s="91" t="s">
        <v>29</v>
      </c>
      <c r="N43" s="91" t="s">
        <v>107</v>
      </c>
      <c r="O43" s="99" t="s">
        <v>107</v>
      </c>
      <c r="P43" s="145" t="str">
        <f>HYPERLINK("#", "https://shimomuranouen.com")</f>
        <v>https://shimomuranouen.com</v>
      </c>
      <c r="Q43" s="107"/>
      <c r="S43" s="9"/>
      <c r="T43" s="9"/>
      <c r="U43" s="9"/>
      <c r="V43" s="9"/>
      <c r="W43" s="9"/>
      <c r="X43" s="9"/>
      <c r="Y43" s="9"/>
      <c r="Z43" s="8"/>
      <c r="AA43" s="2"/>
      <c r="AB43" s="2"/>
      <c r="AC43" s="3"/>
      <c r="AD43" s="3"/>
      <c r="AE43" s="176">
        <v>2475</v>
      </c>
      <c r="AF43" s="176"/>
      <c r="AG43" s="176"/>
      <c r="AH43" s="176">
        <f t="shared" si="1"/>
        <v>2475</v>
      </c>
      <c r="AI43" s="3"/>
      <c r="AJ43" s="3"/>
      <c r="AK43" s="69"/>
      <c r="AL43" s="20"/>
      <c r="AM43" s="24"/>
      <c r="AN43" s="4"/>
      <c r="AO43" s="25"/>
      <c r="AP43" s="22"/>
      <c r="AQ43" s="4"/>
      <c r="AR43" s="4"/>
    </row>
    <row r="44" spans="1:44" ht="36" x14ac:dyDescent="0.55000000000000004">
      <c r="A44">
        <v>39</v>
      </c>
      <c r="C44" s="109" t="s">
        <v>282</v>
      </c>
      <c r="D44" s="125" t="s">
        <v>101</v>
      </c>
      <c r="E44" s="91" t="s">
        <v>156</v>
      </c>
      <c r="F44" s="131" t="s">
        <v>298</v>
      </c>
      <c r="G44" s="91" t="s">
        <v>108</v>
      </c>
      <c r="H44" s="91" t="s">
        <v>157</v>
      </c>
      <c r="I44" s="91" t="s">
        <v>158</v>
      </c>
      <c r="J44" s="91" t="s">
        <v>159</v>
      </c>
      <c r="K44" s="92" t="s">
        <v>217</v>
      </c>
      <c r="L44" s="91" t="s">
        <v>117</v>
      </c>
      <c r="M44" s="91" t="s">
        <v>33</v>
      </c>
      <c r="N44" s="91" t="s">
        <v>34</v>
      </c>
      <c r="O44" s="99" t="s">
        <v>107</v>
      </c>
      <c r="P44" s="145" t="str">
        <f>HYPERLINK("#", "https://shimomuranouen.com")</f>
        <v>https://shimomuranouen.com</v>
      </c>
      <c r="Q44" s="107"/>
      <c r="S44" s="9"/>
      <c r="T44" s="9"/>
      <c r="U44" s="9"/>
      <c r="V44" s="9"/>
      <c r="W44" s="9"/>
      <c r="X44" s="9"/>
      <c r="Y44" s="9"/>
      <c r="Z44" s="8"/>
      <c r="AA44" s="2"/>
      <c r="AB44" s="2"/>
      <c r="AC44" s="3"/>
      <c r="AD44" s="3"/>
      <c r="AE44" s="176">
        <v>7500</v>
      </c>
      <c r="AF44" s="176"/>
      <c r="AG44" s="176"/>
      <c r="AH44" s="176">
        <f t="shared" si="1"/>
        <v>7500</v>
      </c>
      <c r="AI44" s="3"/>
      <c r="AJ44" s="3"/>
      <c r="AK44" s="69"/>
      <c r="AL44" s="20"/>
      <c r="AM44" s="24"/>
      <c r="AN44" s="4"/>
      <c r="AO44" s="25"/>
      <c r="AP44" s="22"/>
      <c r="AQ44" s="4"/>
      <c r="AR44" s="4"/>
    </row>
    <row r="45" spans="1:44" ht="36" x14ac:dyDescent="0.55000000000000004">
      <c r="A45">
        <v>40</v>
      </c>
      <c r="C45" s="109" t="s">
        <v>282</v>
      </c>
      <c r="D45" s="125" t="s">
        <v>101</v>
      </c>
      <c r="E45" s="91" t="s">
        <v>156</v>
      </c>
      <c r="F45" s="131" t="s">
        <v>298</v>
      </c>
      <c r="G45" s="91" t="s">
        <v>108</v>
      </c>
      <c r="H45" s="91" t="s">
        <v>157</v>
      </c>
      <c r="I45" s="91" t="s">
        <v>158</v>
      </c>
      <c r="J45" s="91" t="s">
        <v>159</v>
      </c>
      <c r="K45" s="92" t="s">
        <v>217</v>
      </c>
      <c r="L45" s="91" t="s">
        <v>131</v>
      </c>
      <c r="M45" s="91" t="s">
        <v>33</v>
      </c>
      <c r="N45" s="91" t="s">
        <v>34</v>
      </c>
      <c r="O45" s="99" t="s">
        <v>107</v>
      </c>
      <c r="P45" s="145" t="str">
        <f>HYPERLINK("#", "https://shimomuranouen.com")</f>
        <v>https://shimomuranouen.com</v>
      </c>
      <c r="Q45" s="107"/>
      <c r="S45" s="9"/>
      <c r="T45" s="9"/>
      <c r="U45" s="9"/>
      <c r="V45" s="9"/>
      <c r="W45" s="9"/>
      <c r="X45" s="9"/>
      <c r="Y45" s="9"/>
      <c r="Z45" s="8"/>
      <c r="AA45" s="2"/>
      <c r="AB45" s="2"/>
      <c r="AC45" s="3"/>
      <c r="AD45" s="3"/>
      <c r="AE45" s="176">
        <v>2025</v>
      </c>
      <c r="AF45" s="176"/>
      <c r="AG45" s="176"/>
      <c r="AH45" s="176">
        <f t="shared" si="1"/>
        <v>2025</v>
      </c>
      <c r="AI45" s="3"/>
      <c r="AJ45" s="3"/>
      <c r="AK45" s="69"/>
      <c r="AL45" s="20"/>
      <c r="AM45" s="24"/>
      <c r="AN45" s="4"/>
      <c r="AO45" s="25"/>
      <c r="AP45" s="22"/>
      <c r="AQ45" s="4"/>
      <c r="AR45" s="4"/>
    </row>
    <row r="46" spans="1:44" x14ac:dyDescent="0.55000000000000004">
      <c r="C46" s="109" t="s">
        <v>322</v>
      </c>
      <c r="D46" s="125" t="s">
        <v>101</v>
      </c>
      <c r="E46" s="91" t="s">
        <v>308</v>
      </c>
      <c r="F46" s="131" t="s">
        <v>309</v>
      </c>
      <c r="G46" s="91" t="s">
        <v>105</v>
      </c>
      <c r="H46" s="91" t="s">
        <v>310</v>
      </c>
      <c r="I46" s="91" t="s">
        <v>309</v>
      </c>
      <c r="J46" s="91" t="s">
        <v>311</v>
      </c>
      <c r="K46" s="92" t="s">
        <v>217</v>
      </c>
      <c r="L46" s="91" t="s">
        <v>117</v>
      </c>
      <c r="M46" s="91" t="s">
        <v>29</v>
      </c>
      <c r="N46" s="91" t="s">
        <v>107</v>
      </c>
      <c r="O46" s="99" t="s">
        <v>107</v>
      </c>
      <c r="P46" s="145" t="str">
        <f>HYPERLINK("#", "https://mitsuyoshinousan.com")</f>
        <v>https://mitsuyoshinousan.com</v>
      </c>
      <c r="Q46" s="107"/>
      <c r="S46" s="9"/>
      <c r="T46" s="9"/>
      <c r="U46" s="9"/>
      <c r="V46" s="9"/>
      <c r="W46" s="9"/>
      <c r="X46" s="9"/>
      <c r="Y46" s="9"/>
      <c r="Z46" s="8"/>
      <c r="AA46" s="2"/>
      <c r="AB46" s="2"/>
      <c r="AC46" s="3"/>
      <c r="AD46" s="3"/>
      <c r="AE46" s="176"/>
      <c r="AF46" s="176">
        <v>220</v>
      </c>
      <c r="AG46" s="176"/>
      <c r="AH46" s="176">
        <f t="shared" si="1"/>
        <v>220</v>
      </c>
      <c r="AI46" s="3"/>
      <c r="AJ46" s="3"/>
      <c r="AK46" s="69"/>
      <c r="AL46" s="20"/>
      <c r="AM46" s="24"/>
      <c r="AN46" s="4"/>
      <c r="AO46" s="25"/>
      <c r="AP46" s="22"/>
      <c r="AQ46" s="4"/>
      <c r="AR46" s="4"/>
    </row>
    <row r="47" spans="1:44" x14ac:dyDescent="0.55000000000000004">
      <c r="C47" s="109" t="s">
        <v>322</v>
      </c>
      <c r="D47" s="125" t="s">
        <v>101</v>
      </c>
      <c r="E47" s="91" t="s">
        <v>308</v>
      </c>
      <c r="F47" s="131" t="s">
        <v>309</v>
      </c>
      <c r="G47" s="91" t="s">
        <v>105</v>
      </c>
      <c r="H47" s="91" t="s">
        <v>310</v>
      </c>
      <c r="I47" s="91" t="s">
        <v>309</v>
      </c>
      <c r="J47" s="91" t="s">
        <v>311</v>
      </c>
      <c r="K47" s="92" t="s">
        <v>217</v>
      </c>
      <c r="L47" s="91" t="s">
        <v>117</v>
      </c>
      <c r="M47" s="91" t="s">
        <v>97</v>
      </c>
      <c r="N47" s="91" t="s">
        <v>34</v>
      </c>
      <c r="O47" s="99" t="s">
        <v>34</v>
      </c>
      <c r="P47" s="145" t="str">
        <f>HYPERLINK("#", "https://mitsuyoshinousan.com")</f>
        <v>https://mitsuyoshinousan.com</v>
      </c>
      <c r="Q47" s="107"/>
      <c r="S47" s="9"/>
      <c r="T47" s="9"/>
      <c r="U47" s="9"/>
      <c r="V47" s="9"/>
      <c r="W47" s="9"/>
      <c r="X47" s="9"/>
      <c r="Y47" s="9"/>
      <c r="Z47" s="8"/>
      <c r="AA47" s="2"/>
      <c r="AB47" s="2"/>
      <c r="AC47" s="3"/>
      <c r="AD47" s="3"/>
      <c r="AE47" s="176"/>
      <c r="AF47" s="176">
        <v>770</v>
      </c>
      <c r="AG47" s="176"/>
      <c r="AH47" s="176">
        <f t="shared" si="1"/>
        <v>770</v>
      </c>
      <c r="AI47" s="3"/>
      <c r="AJ47" s="3"/>
      <c r="AK47" s="69"/>
      <c r="AL47" s="20"/>
      <c r="AM47" s="24"/>
      <c r="AN47" s="4"/>
      <c r="AO47" s="25"/>
      <c r="AP47" s="22"/>
      <c r="AQ47" s="4"/>
      <c r="AR47" s="4"/>
    </row>
    <row r="48" spans="1:44" x14ac:dyDescent="0.55000000000000004">
      <c r="C48" s="109" t="s">
        <v>322</v>
      </c>
      <c r="D48" s="125" t="s">
        <v>101</v>
      </c>
      <c r="E48" s="91" t="s">
        <v>308</v>
      </c>
      <c r="F48" s="131" t="s">
        <v>309</v>
      </c>
      <c r="G48" s="91" t="s">
        <v>105</v>
      </c>
      <c r="H48" s="91" t="s">
        <v>310</v>
      </c>
      <c r="I48" s="91" t="s">
        <v>309</v>
      </c>
      <c r="J48" s="91" t="s">
        <v>311</v>
      </c>
      <c r="K48" s="92" t="s">
        <v>217</v>
      </c>
      <c r="L48" s="91" t="s">
        <v>106</v>
      </c>
      <c r="M48" s="91" t="s">
        <v>29</v>
      </c>
      <c r="N48" s="91" t="s">
        <v>107</v>
      </c>
      <c r="O48" s="99" t="s">
        <v>107</v>
      </c>
      <c r="P48" s="145" t="str">
        <f>HYPERLINK("#", "https://mitsuyoshinousan.com")</f>
        <v>https://mitsuyoshinousan.com</v>
      </c>
      <c r="Q48" s="107"/>
      <c r="S48" s="9"/>
      <c r="T48" s="9"/>
      <c r="U48" s="9"/>
      <c r="V48" s="9"/>
      <c r="W48" s="9"/>
      <c r="X48" s="9"/>
      <c r="Y48" s="9"/>
      <c r="Z48" s="8"/>
      <c r="AA48" s="2"/>
      <c r="AB48" s="2"/>
      <c r="AC48" s="3"/>
      <c r="AD48" s="3"/>
      <c r="AE48" s="176"/>
      <c r="AF48" s="176">
        <v>220</v>
      </c>
      <c r="AG48" s="176"/>
      <c r="AH48" s="176">
        <f t="shared" si="1"/>
        <v>220</v>
      </c>
      <c r="AI48" s="3"/>
      <c r="AJ48" s="3"/>
      <c r="AK48" s="69"/>
      <c r="AL48" s="20"/>
      <c r="AM48" s="24"/>
      <c r="AN48" s="4"/>
      <c r="AO48" s="25"/>
      <c r="AP48" s="22"/>
      <c r="AQ48" s="4"/>
      <c r="AR48" s="4"/>
    </row>
    <row r="49" spans="3:44" x14ac:dyDescent="0.55000000000000004">
      <c r="C49" s="109" t="s">
        <v>322</v>
      </c>
      <c r="D49" s="125" t="s">
        <v>101</v>
      </c>
      <c r="E49" s="91" t="s">
        <v>308</v>
      </c>
      <c r="F49" s="131" t="s">
        <v>309</v>
      </c>
      <c r="G49" s="91" t="s">
        <v>105</v>
      </c>
      <c r="H49" s="91" t="s">
        <v>310</v>
      </c>
      <c r="I49" s="91" t="s">
        <v>309</v>
      </c>
      <c r="J49" s="91" t="s">
        <v>311</v>
      </c>
      <c r="K49" s="92" t="s">
        <v>217</v>
      </c>
      <c r="L49" s="91" t="s">
        <v>106</v>
      </c>
      <c r="M49" s="91" t="s">
        <v>97</v>
      </c>
      <c r="N49" s="91" t="s">
        <v>34</v>
      </c>
      <c r="O49" s="99" t="s">
        <v>34</v>
      </c>
      <c r="P49" s="145"/>
      <c r="Q49" s="107"/>
      <c r="S49" s="9"/>
      <c r="T49" s="9"/>
      <c r="U49" s="9"/>
      <c r="V49" s="9"/>
      <c r="W49" s="9"/>
      <c r="X49" s="9"/>
      <c r="Y49" s="9"/>
      <c r="Z49" s="8"/>
      <c r="AA49" s="2"/>
      <c r="AB49" s="2"/>
      <c r="AC49" s="3"/>
      <c r="AD49" s="3"/>
      <c r="AE49" s="176"/>
      <c r="AF49" s="176">
        <v>1364</v>
      </c>
      <c r="AG49" s="176"/>
      <c r="AH49" s="176">
        <f t="shared" si="1"/>
        <v>1364</v>
      </c>
      <c r="AI49" s="3"/>
      <c r="AJ49" s="3"/>
      <c r="AK49" s="69"/>
      <c r="AL49" s="20"/>
      <c r="AM49" s="24"/>
      <c r="AN49" s="4"/>
      <c r="AO49" s="25"/>
      <c r="AP49" s="22"/>
      <c r="AQ49" s="4"/>
      <c r="AR49" s="4"/>
    </row>
    <row r="50" spans="3:44" ht="36" x14ac:dyDescent="0.55000000000000004">
      <c r="C50" s="109" t="s">
        <v>322</v>
      </c>
      <c r="D50" s="125" t="s">
        <v>101</v>
      </c>
      <c r="E50" s="91" t="s">
        <v>312</v>
      </c>
      <c r="F50" s="131" t="s">
        <v>313</v>
      </c>
      <c r="G50" s="91" t="s">
        <v>314</v>
      </c>
      <c r="H50" s="91" t="s">
        <v>315</v>
      </c>
      <c r="I50" s="91" t="s">
        <v>316</v>
      </c>
      <c r="J50" s="91" t="s">
        <v>317</v>
      </c>
      <c r="K50" s="92" t="s">
        <v>217</v>
      </c>
      <c r="L50" s="91" t="s">
        <v>104</v>
      </c>
      <c r="M50" s="91" t="s">
        <v>97</v>
      </c>
      <c r="N50" s="91" t="s">
        <v>34</v>
      </c>
      <c r="O50" s="99" t="s">
        <v>34</v>
      </c>
      <c r="P50" s="145"/>
      <c r="Q50" s="107"/>
      <c r="S50" s="9"/>
      <c r="T50" s="9"/>
      <c r="U50" s="9"/>
      <c r="V50" s="9"/>
      <c r="W50" s="9"/>
      <c r="X50" s="9"/>
      <c r="Y50" s="9"/>
      <c r="Z50" s="8"/>
      <c r="AA50" s="2"/>
      <c r="AB50" s="2"/>
      <c r="AC50" s="3"/>
      <c r="AD50" s="3"/>
      <c r="AE50" s="176"/>
      <c r="AF50" s="176">
        <v>350</v>
      </c>
      <c r="AG50" s="176"/>
      <c r="AH50" s="176">
        <f t="shared" si="1"/>
        <v>350</v>
      </c>
      <c r="AI50" s="3"/>
      <c r="AJ50" s="3"/>
      <c r="AK50" s="69"/>
      <c r="AL50" s="20"/>
      <c r="AM50" s="24"/>
      <c r="AN50" s="4"/>
      <c r="AO50" s="25"/>
      <c r="AP50" s="22"/>
      <c r="AQ50" s="4"/>
      <c r="AR50" s="4"/>
    </row>
    <row r="51" spans="3:44" ht="36" x14ac:dyDescent="0.55000000000000004">
      <c r="C51" s="109" t="s">
        <v>322</v>
      </c>
      <c r="D51" s="125" t="s">
        <v>101</v>
      </c>
      <c r="E51" s="91" t="s">
        <v>312</v>
      </c>
      <c r="F51" s="131" t="s">
        <v>313</v>
      </c>
      <c r="G51" s="91" t="s">
        <v>314</v>
      </c>
      <c r="H51" s="91" t="s">
        <v>315</v>
      </c>
      <c r="I51" s="91" t="s">
        <v>316</v>
      </c>
      <c r="J51" s="91" t="s">
        <v>317</v>
      </c>
      <c r="K51" s="92" t="s">
        <v>217</v>
      </c>
      <c r="L51" s="91" t="s">
        <v>104</v>
      </c>
      <c r="M51" s="91" t="s">
        <v>97</v>
      </c>
      <c r="N51" s="91" t="s">
        <v>34</v>
      </c>
      <c r="O51" s="99" t="s">
        <v>34</v>
      </c>
      <c r="P51" s="145"/>
      <c r="Q51" s="107"/>
      <c r="S51" s="9"/>
      <c r="T51" s="9"/>
      <c r="U51" s="9"/>
      <c r="V51" s="9"/>
      <c r="W51" s="9"/>
      <c r="X51" s="9"/>
      <c r="Y51" s="9"/>
      <c r="Z51" s="8"/>
      <c r="AA51" s="2"/>
      <c r="AB51" s="2"/>
      <c r="AC51" s="3"/>
      <c r="AD51" s="3"/>
      <c r="AE51" s="176"/>
      <c r="AF51" s="176">
        <v>160</v>
      </c>
      <c r="AG51" s="176"/>
      <c r="AH51" s="176">
        <f t="shared" si="1"/>
        <v>160</v>
      </c>
      <c r="AI51" s="3"/>
      <c r="AJ51" s="3"/>
      <c r="AK51" s="69"/>
      <c r="AL51" s="20"/>
      <c r="AM51" s="24"/>
      <c r="AN51" s="4"/>
      <c r="AO51" s="25"/>
      <c r="AP51" s="22"/>
      <c r="AQ51" s="4"/>
      <c r="AR51" s="4"/>
    </row>
    <row r="52" spans="3:44" ht="36" x14ac:dyDescent="0.55000000000000004">
      <c r="C52" s="109" t="s">
        <v>322</v>
      </c>
      <c r="D52" s="125" t="s">
        <v>101</v>
      </c>
      <c r="E52" s="91" t="s">
        <v>312</v>
      </c>
      <c r="F52" s="131" t="s">
        <v>313</v>
      </c>
      <c r="G52" s="91" t="s">
        <v>314</v>
      </c>
      <c r="H52" s="91" t="s">
        <v>315</v>
      </c>
      <c r="I52" s="91" t="s">
        <v>316</v>
      </c>
      <c r="J52" s="91" t="s">
        <v>317</v>
      </c>
      <c r="K52" s="92" t="s">
        <v>217</v>
      </c>
      <c r="L52" s="91" t="s">
        <v>224</v>
      </c>
      <c r="M52" s="91" t="s">
        <v>97</v>
      </c>
      <c r="N52" s="91" t="s">
        <v>34</v>
      </c>
      <c r="O52" s="99" t="s">
        <v>34</v>
      </c>
      <c r="P52" s="145"/>
      <c r="Q52" s="107"/>
      <c r="S52" s="9"/>
      <c r="T52" s="9"/>
      <c r="U52" s="9"/>
      <c r="V52" s="9"/>
      <c r="W52" s="9"/>
      <c r="X52" s="9"/>
      <c r="Y52" s="9"/>
      <c r="Z52" s="8"/>
      <c r="AA52" s="2"/>
      <c r="AB52" s="2"/>
      <c r="AC52" s="3"/>
      <c r="AD52" s="3"/>
      <c r="AE52" s="176"/>
      <c r="AF52" s="176">
        <v>160</v>
      </c>
      <c r="AG52" s="176"/>
      <c r="AH52" s="176">
        <f t="shared" si="1"/>
        <v>160</v>
      </c>
      <c r="AI52" s="3"/>
      <c r="AJ52" s="3"/>
      <c r="AK52" s="69"/>
      <c r="AL52" s="20"/>
      <c r="AM52" s="24"/>
      <c r="AN52" s="4"/>
      <c r="AO52" s="25"/>
      <c r="AP52" s="22"/>
      <c r="AQ52" s="4"/>
      <c r="AR52" s="4"/>
    </row>
    <row r="53" spans="3:44" ht="36" x14ac:dyDescent="0.55000000000000004">
      <c r="C53" s="109" t="s">
        <v>322</v>
      </c>
      <c r="D53" s="125" t="s">
        <v>101</v>
      </c>
      <c r="E53" s="91" t="s">
        <v>312</v>
      </c>
      <c r="F53" s="131" t="s">
        <v>313</v>
      </c>
      <c r="G53" s="91" t="s">
        <v>314</v>
      </c>
      <c r="H53" s="91" t="s">
        <v>315</v>
      </c>
      <c r="I53" s="91" t="s">
        <v>316</v>
      </c>
      <c r="J53" s="91" t="s">
        <v>317</v>
      </c>
      <c r="K53" s="92" t="s">
        <v>217</v>
      </c>
      <c r="L53" s="91" t="s">
        <v>224</v>
      </c>
      <c r="M53" s="91" t="s">
        <v>97</v>
      </c>
      <c r="N53" s="91" t="s">
        <v>34</v>
      </c>
      <c r="O53" s="99" t="s">
        <v>34</v>
      </c>
      <c r="P53" s="145"/>
      <c r="Q53" s="107"/>
      <c r="S53" s="9"/>
      <c r="T53" s="9"/>
      <c r="U53" s="9"/>
      <c r="V53" s="9"/>
      <c r="W53" s="9"/>
      <c r="X53" s="9"/>
      <c r="Y53" s="9"/>
      <c r="Z53" s="8"/>
      <c r="AA53" s="2"/>
      <c r="AB53" s="2"/>
      <c r="AC53" s="3"/>
      <c r="AD53" s="3"/>
      <c r="AE53" s="176"/>
      <c r="AF53" s="176">
        <v>160</v>
      </c>
      <c r="AG53" s="176"/>
      <c r="AH53" s="176">
        <f t="shared" si="1"/>
        <v>160</v>
      </c>
      <c r="AI53" s="3"/>
      <c r="AJ53" s="3"/>
      <c r="AK53" s="69"/>
      <c r="AL53" s="20"/>
      <c r="AM53" s="24"/>
      <c r="AN53" s="4"/>
      <c r="AO53" s="25"/>
      <c r="AP53" s="22"/>
      <c r="AQ53" s="4"/>
      <c r="AR53" s="4"/>
    </row>
    <row r="54" spans="3:44" ht="36" x14ac:dyDescent="0.55000000000000004">
      <c r="C54" s="109" t="s">
        <v>322</v>
      </c>
      <c r="D54" s="125" t="s">
        <v>101</v>
      </c>
      <c r="E54" s="91" t="s">
        <v>312</v>
      </c>
      <c r="F54" s="131" t="s">
        <v>313</v>
      </c>
      <c r="G54" s="91" t="s">
        <v>314</v>
      </c>
      <c r="H54" s="91" t="s">
        <v>315</v>
      </c>
      <c r="I54" s="91" t="s">
        <v>316</v>
      </c>
      <c r="J54" s="91" t="s">
        <v>317</v>
      </c>
      <c r="K54" s="92" t="s">
        <v>217</v>
      </c>
      <c r="L54" s="91" t="s">
        <v>117</v>
      </c>
      <c r="M54" s="91" t="s">
        <v>97</v>
      </c>
      <c r="N54" s="91" t="s">
        <v>34</v>
      </c>
      <c r="O54" s="99" t="s">
        <v>34</v>
      </c>
      <c r="P54" s="145"/>
      <c r="Q54" s="107"/>
      <c r="S54" s="9"/>
      <c r="T54" s="9"/>
      <c r="U54" s="9"/>
      <c r="V54" s="9"/>
      <c r="W54" s="9"/>
      <c r="X54" s="9"/>
      <c r="Y54" s="9"/>
      <c r="Z54" s="8"/>
      <c r="AA54" s="2"/>
      <c r="AB54" s="2"/>
      <c r="AC54" s="3"/>
      <c r="AD54" s="3"/>
      <c r="AE54" s="176"/>
      <c r="AF54" s="176">
        <v>350</v>
      </c>
      <c r="AG54" s="176"/>
      <c r="AH54" s="176">
        <f t="shared" si="1"/>
        <v>350</v>
      </c>
      <c r="AI54" s="3"/>
      <c r="AJ54" s="3"/>
      <c r="AK54" s="69"/>
      <c r="AL54" s="20"/>
      <c r="AM54" s="24"/>
      <c r="AN54" s="4"/>
      <c r="AO54" s="25"/>
      <c r="AP54" s="22"/>
      <c r="AQ54" s="4"/>
      <c r="AR54" s="4"/>
    </row>
    <row r="55" spans="3:44" ht="36" x14ac:dyDescent="0.55000000000000004">
      <c r="C55" s="109" t="s">
        <v>322</v>
      </c>
      <c r="D55" s="125" t="s">
        <v>101</v>
      </c>
      <c r="E55" s="91" t="s">
        <v>312</v>
      </c>
      <c r="F55" s="131" t="s">
        <v>313</v>
      </c>
      <c r="G55" s="91" t="s">
        <v>314</v>
      </c>
      <c r="H55" s="91" t="s">
        <v>315</v>
      </c>
      <c r="I55" s="91" t="s">
        <v>316</v>
      </c>
      <c r="J55" s="91" t="s">
        <v>317</v>
      </c>
      <c r="K55" s="92" t="s">
        <v>217</v>
      </c>
      <c r="L55" s="91" t="s">
        <v>224</v>
      </c>
      <c r="M55" s="91" t="s">
        <v>97</v>
      </c>
      <c r="N55" s="91" t="s">
        <v>34</v>
      </c>
      <c r="O55" s="99" t="s">
        <v>34</v>
      </c>
      <c r="P55" s="145"/>
      <c r="Q55" s="107"/>
      <c r="S55" s="9"/>
      <c r="T55" s="9"/>
      <c r="U55" s="9"/>
      <c r="V55" s="9"/>
      <c r="W55" s="9"/>
      <c r="X55" s="9"/>
      <c r="Y55" s="9"/>
      <c r="Z55" s="8"/>
      <c r="AA55" s="2"/>
      <c r="AB55" s="2"/>
      <c r="AC55" s="3"/>
      <c r="AD55" s="3"/>
      <c r="AE55" s="176"/>
      <c r="AF55" s="176">
        <v>160</v>
      </c>
      <c r="AG55" s="176"/>
      <c r="AH55" s="176">
        <f t="shared" si="1"/>
        <v>160</v>
      </c>
      <c r="AI55" s="3"/>
      <c r="AJ55" s="3"/>
      <c r="AK55" s="69"/>
      <c r="AL55" s="20"/>
      <c r="AM55" s="24"/>
      <c r="AN55" s="4"/>
      <c r="AO55" s="25"/>
      <c r="AP55" s="22"/>
      <c r="AQ55" s="4"/>
      <c r="AR55" s="4"/>
    </row>
    <row r="56" spans="3:44" ht="36" x14ac:dyDescent="0.55000000000000004">
      <c r="C56" s="109" t="s">
        <v>322</v>
      </c>
      <c r="D56" s="125" t="s">
        <v>101</v>
      </c>
      <c r="E56" s="91" t="s">
        <v>318</v>
      </c>
      <c r="F56" s="131" t="s">
        <v>319</v>
      </c>
      <c r="G56" s="91" t="s">
        <v>314</v>
      </c>
      <c r="H56" s="91" t="s">
        <v>320</v>
      </c>
      <c r="I56" s="91" t="s">
        <v>316</v>
      </c>
      <c r="J56" s="91" t="s">
        <v>321</v>
      </c>
      <c r="K56" s="92" t="s">
        <v>217</v>
      </c>
      <c r="L56" s="91" t="s">
        <v>104</v>
      </c>
      <c r="M56" s="91" t="s">
        <v>97</v>
      </c>
      <c r="N56" s="91" t="s">
        <v>34</v>
      </c>
      <c r="O56" s="99" t="s">
        <v>34</v>
      </c>
      <c r="P56" s="145"/>
      <c r="Q56" s="107"/>
      <c r="S56" s="9"/>
      <c r="T56" s="9"/>
      <c r="U56" s="9"/>
      <c r="V56" s="9"/>
      <c r="W56" s="9"/>
      <c r="X56" s="9"/>
      <c r="Y56" s="9"/>
      <c r="Z56" s="8"/>
      <c r="AA56" s="2"/>
      <c r="AB56" s="2"/>
      <c r="AC56" s="3"/>
      <c r="AD56" s="3"/>
      <c r="AE56" s="176">
        <v>23180</v>
      </c>
      <c r="AF56" s="176"/>
      <c r="AG56" s="176"/>
      <c r="AH56" s="176">
        <f t="shared" si="1"/>
        <v>23180</v>
      </c>
      <c r="AI56" s="3"/>
      <c r="AJ56" s="3"/>
      <c r="AK56" s="69"/>
      <c r="AL56" s="20"/>
      <c r="AM56" s="24"/>
      <c r="AN56" s="4"/>
      <c r="AO56" s="25"/>
      <c r="AP56" s="22"/>
      <c r="AQ56" s="4"/>
      <c r="AR56" s="4"/>
    </row>
    <row r="57" spans="3:44" ht="36" x14ac:dyDescent="0.55000000000000004">
      <c r="C57" s="109" t="s">
        <v>322</v>
      </c>
      <c r="D57" s="125" t="s">
        <v>101</v>
      </c>
      <c r="E57" s="91" t="s">
        <v>318</v>
      </c>
      <c r="F57" s="131" t="s">
        <v>319</v>
      </c>
      <c r="G57" s="91" t="s">
        <v>314</v>
      </c>
      <c r="H57" s="91" t="s">
        <v>320</v>
      </c>
      <c r="I57" s="91" t="s">
        <v>316</v>
      </c>
      <c r="J57" s="91" t="s">
        <v>321</v>
      </c>
      <c r="K57" s="92" t="s">
        <v>217</v>
      </c>
      <c r="L57" s="91" t="s">
        <v>224</v>
      </c>
      <c r="M57" s="91" t="s">
        <v>97</v>
      </c>
      <c r="N57" s="91" t="s">
        <v>34</v>
      </c>
      <c r="O57" s="99" t="s">
        <v>34</v>
      </c>
      <c r="P57" s="145"/>
      <c r="Q57" s="107"/>
      <c r="S57" s="9"/>
      <c r="T57" s="9"/>
      <c r="U57" s="9"/>
      <c r="V57" s="9"/>
      <c r="W57" s="9"/>
      <c r="X57" s="9"/>
      <c r="Y57" s="9"/>
      <c r="Z57" s="8"/>
      <c r="AA57" s="2"/>
      <c r="AB57" s="2"/>
      <c r="AC57" s="3"/>
      <c r="AD57" s="3"/>
      <c r="AE57" s="176">
        <v>4000</v>
      </c>
      <c r="AF57" s="176"/>
      <c r="AG57" s="176"/>
      <c r="AH57" s="176">
        <f t="shared" si="1"/>
        <v>4000</v>
      </c>
      <c r="AI57" s="3"/>
      <c r="AJ57" s="3"/>
      <c r="AK57" s="69"/>
      <c r="AL57" s="20"/>
      <c r="AM57" s="24"/>
      <c r="AN57" s="4"/>
      <c r="AO57" s="25"/>
      <c r="AP57" s="22"/>
      <c r="AQ57" s="4"/>
      <c r="AR57" s="4"/>
    </row>
    <row r="58" spans="3:44" ht="36" x14ac:dyDescent="0.55000000000000004">
      <c r="C58" s="109" t="s">
        <v>322</v>
      </c>
      <c r="D58" s="125" t="s">
        <v>101</v>
      </c>
      <c r="E58" s="91" t="s">
        <v>318</v>
      </c>
      <c r="F58" s="131" t="s">
        <v>319</v>
      </c>
      <c r="G58" s="91" t="s">
        <v>314</v>
      </c>
      <c r="H58" s="91" t="s">
        <v>320</v>
      </c>
      <c r="I58" s="91" t="s">
        <v>316</v>
      </c>
      <c r="J58" s="91" t="s">
        <v>321</v>
      </c>
      <c r="K58" s="92" t="s">
        <v>217</v>
      </c>
      <c r="L58" s="91" t="s">
        <v>117</v>
      </c>
      <c r="M58" s="91" t="s">
        <v>97</v>
      </c>
      <c r="N58" s="91" t="s">
        <v>34</v>
      </c>
      <c r="O58" s="99" t="s">
        <v>34</v>
      </c>
      <c r="P58" s="145"/>
      <c r="Q58" s="107"/>
      <c r="S58" s="9"/>
      <c r="T58" s="9"/>
      <c r="U58" s="9"/>
      <c r="V58" s="9"/>
      <c r="W58" s="9"/>
      <c r="X58" s="9"/>
      <c r="Y58" s="9"/>
      <c r="Z58" s="8"/>
      <c r="AA58" s="2"/>
      <c r="AB58" s="2"/>
      <c r="AC58" s="3"/>
      <c r="AD58" s="3"/>
      <c r="AE58" s="176">
        <v>4400</v>
      </c>
      <c r="AF58" s="176"/>
      <c r="AG58" s="176"/>
      <c r="AH58" s="176">
        <f t="shared" si="1"/>
        <v>4400</v>
      </c>
      <c r="AI58" s="3"/>
      <c r="AJ58" s="3"/>
      <c r="AK58" s="69"/>
      <c r="AL58" s="20"/>
      <c r="AM58" s="24"/>
      <c r="AN58" s="4"/>
      <c r="AO58" s="25"/>
      <c r="AP58" s="22"/>
      <c r="AQ58" s="4"/>
      <c r="AR58" s="4"/>
    </row>
    <row r="59" spans="3:44" ht="36" x14ac:dyDescent="0.55000000000000004">
      <c r="C59" s="109" t="s">
        <v>322</v>
      </c>
      <c r="D59" s="125" t="s">
        <v>101</v>
      </c>
      <c r="E59" s="91" t="s">
        <v>318</v>
      </c>
      <c r="F59" s="131" t="s">
        <v>319</v>
      </c>
      <c r="G59" s="91" t="s">
        <v>314</v>
      </c>
      <c r="H59" s="91" t="s">
        <v>320</v>
      </c>
      <c r="I59" s="91" t="s">
        <v>316</v>
      </c>
      <c r="J59" s="91" t="s">
        <v>321</v>
      </c>
      <c r="K59" s="92" t="s">
        <v>217</v>
      </c>
      <c r="L59" s="91" t="s">
        <v>104</v>
      </c>
      <c r="M59" s="91" t="s">
        <v>97</v>
      </c>
      <c r="N59" s="91" t="s">
        <v>34</v>
      </c>
      <c r="O59" s="99" t="s">
        <v>34</v>
      </c>
      <c r="P59" s="145"/>
      <c r="Q59" s="107"/>
      <c r="S59" s="9"/>
      <c r="T59" s="9"/>
      <c r="U59" s="9"/>
      <c r="V59" s="9"/>
      <c r="W59" s="9"/>
      <c r="X59" s="9"/>
      <c r="Y59" s="9"/>
      <c r="Z59" s="8"/>
      <c r="AA59" s="2"/>
      <c r="AB59" s="2"/>
      <c r="AC59" s="3"/>
      <c r="AD59" s="3"/>
      <c r="AE59" s="176">
        <v>1795</v>
      </c>
      <c r="AF59" s="176"/>
      <c r="AG59" s="176"/>
      <c r="AH59" s="176">
        <f t="shared" si="1"/>
        <v>1795</v>
      </c>
      <c r="AI59" s="3"/>
      <c r="AJ59" s="3"/>
      <c r="AK59" s="69"/>
      <c r="AL59" s="20"/>
      <c r="AM59" s="24"/>
      <c r="AN59" s="4"/>
      <c r="AO59" s="25"/>
      <c r="AP59" s="22"/>
      <c r="AQ59" s="4"/>
      <c r="AR59" s="4"/>
    </row>
    <row r="60" spans="3:44" ht="36" x14ac:dyDescent="0.55000000000000004">
      <c r="C60" s="109" t="s">
        <v>322</v>
      </c>
      <c r="D60" s="125" t="s">
        <v>101</v>
      </c>
      <c r="E60" s="91" t="s">
        <v>318</v>
      </c>
      <c r="F60" s="131" t="s">
        <v>319</v>
      </c>
      <c r="G60" s="91" t="s">
        <v>314</v>
      </c>
      <c r="H60" s="91" t="s">
        <v>320</v>
      </c>
      <c r="I60" s="91" t="s">
        <v>316</v>
      </c>
      <c r="J60" s="91" t="s">
        <v>321</v>
      </c>
      <c r="K60" s="92" t="s">
        <v>217</v>
      </c>
      <c r="L60" s="91" t="s">
        <v>104</v>
      </c>
      <c r="M60" s="91" t="s">
        <v>97</v>
      </c>
      <c r="N60" s="91" t="s">
        <v>34</v>
      </c>
      <c r="O60" s="99" t="s">
        <v>34</v>
      </c>
      <c r="P60" s="145"/>
      <c r="Q60" s="107"/>
      <c r="S60" s="9"/>
      <c r="T60" s="9"/>
      <c r="U60" s="9"/>
      <c r="V60" s="9"/>
      <c r="W60" s="9"/>
      <c r="X60" s="9"/>
      <c r="Y60" s="9"/>
      <c r="Z60" s="8"/>
      <c r="AA60" s="2"/>
      <c r="AB60" s="2"/>
      <c r="AC60" s="3"/>
      <c r="AD60" s="3"/>
      <c r="AE60" s="176">
        <v>1795</v>
      </c>
      <c r="AF60" s="176"/>
      <c r="AG60" s="176"/>
      <c r="AH60" s="176">
        <f t="shared" si="1"/>
        <v>1795</v>
      </c>
      <c r="AI60" s="3"/>
      <c r="AJ60" s="3"/>
      <c r="AK60" s="69"/>
      <c r="AL60" s="20"/>
      <c r="AM60" s="24"/>
      <c r="AN60" s="4"/>
      <c r="AO60" s="25"/>
      <c r="AP60" s="22"/>
      <c r="AQ60" s="4"/>
      <c r="AR60" s="4"/>
    </row>
    <row r="61" spans="3:44" ht="36" x14ac:dyDescent="0.55000000000000004">
      <c r="C61" s="109" t="s">
        <v>322</v>
      </c>
      <c r="D61" s="125" t="s">
        <v>101</v>
      </c>
      <c r="E61" s="91" t="s">
        <v>318</v>
      </c>
      <c r="F61" s="131" t="s">
        <v>319</v>
      </c>
      <c r="G61" s="91" t="s">
        <v>314</v>
      </c>
      <c r="H61" s="91" t="s">
        <v>320</v>
      </c>
      <c r="I61" s="91" t="s">
        <v>316</v>
      </c>
      <c r="J61" s="91" t="s">
        <v>321</v>
      </c>
      <c r="K61" s="92" t="s">
        <v>217</v>
      </c>
      <c r="L61" s="91" t="s">
        <v>104</v>
      </c>
      <c r="M61" s="91" t="s">
        <v>97</v>
      </c>
      <c r="N61" s="91" t="s">
        <v>34</v>
      </c>
      <c r="O61" s="99" t="s">
        <v>34</v>
      </c>
      <c r="P61" s="145"/>
      <c r="Q61" s="107"/>
      <c r="S61" s="9"/>
      <c r="T61" s="9"/>
      <c r="U61" s="9"/>
      <c r="V61" s="9"/>
      <c r="W61" s="9"/>
      <c r="X61" s="9"/>
      <c r="Y61" s="9"/>
      <c r="Z61" s="8"/>
      <c r="AA61" s="2"/>
      <c r="AB61" s="2"/>
      <c r="AC61" s="3"/>
      <c r="AD61" s="3"/>
      <c r="AE61" s="176">
        <v>4488</v>
      </c>
      <c r="AF61" s="176"/>
      <c r="AG61" s="176"/>
      <c r="AH61" s="176">
        <f t="shared" si="1"/>
        <v>4488</v>
      </c>
      <c r="AI61" s="3"/>
      <c r="AJ61" s="3"/>
      <c r="AK61" s="69"/>
      <c r="AL61" s="20"/>
      <c r="AM61" s="24"/>
      <c r="AN61" s="4"/>
      <c r="AO61" s="25"/>
      <c r="AP61" s="22"/>
      <c r="AQ61" s="4"/>
      <c r="AR61" s="4"/>
    </row>
    <row r="62" spans="3:44" ht="36" x14ac:dyDescent="0.55000000000000004">
      <c r="C62" s="109" t="s">
        <v>322</v>
      </c>
      <c r="D62" s="125" t="s">
        <v>101</v>
      </c>
      <c r="E62" s="91" t="s">
        <v>318</v>
      </c>
      <c r="F62" s="131" t="s">
        <v>319</v>
      </c>
      <c r="G62" s="91" t="s">
        <v>314</v>
      </c>
      <c r="H62" s="91" t="s">
        <v>320</v>
      </c>
      <c r="I62" s="91" t="s">
        <v>316</v>
      </c>
      <c r="J62" s="91" t="s">
        <v>321</v>
      </c>
      <c r="K62" s="92" t="s">
        <v>217</v>
      </c>
      <c r="L62" s="91" t="s">
        <v>104</v>
      </c>
      <c r="M62" s="91" t="s">
        <v>97</v>
      </c>
      <c r="N62" s="91" t="s">
        <v>34</v>
      </c>
      <c r="O62" s="99" t="s">
        <v>34</v>
      </c>
      <c r="P62" s="145"/>
      <c r="Q62" s="107"/>
      <c r="S62" s="9"/>
      <c r="T62" s="9"/>
      <c r="U62" s="9"/>
      <c r="V62" s="9"/>
      <c r="W62" s="9"/>
      <c r="X62" s="9"/>
      <c r="Y62" s="9"/>
      <c r="Z62" s="8"/>
      <c r="AA62" s="2"/>
      <c r="AB62" s="2"/>
      <c r="AC62" s="3"/>
      <c r="AD62" s="3"/>
      <c r="AE62" s="176">
        <v>4488</v>
      </c>
      <c r="AF62" s="176"/>
      <c r="AG62" s="176"/>
      <c r="AH62" s="176">
        <f t="shared" si="1"/>
        <v>4488</v>
      </c>
      <c r="AI62" s="3"/>
      <c r="AJ62" s="3"/>
      <c r="AK62" s="69"/>
      <c r="AL62" s="20"/>
      <c r="AM62" s="24"/>
      <c r="AN62" s="4"/>
      <c r="AO62" s="25"/>
      <c r="AP62" s="22"/>
      <c r="AQ62" s="4"/>
      <c r="AR62" s="4"/>
    </row>
    <row r="63" spans="3:44" ht="36" x14ac:dyDescent="0.55000000000000004">
      <c r="C63" s="109" t="s">
        <v>322</v>
      </c>
      <c r="D63" s="125" t="s">
        <v>101</v>
      </c>
      <c r="E63" s="91" t="s">
        <v>318</v>
      </c>
      <c r="F63" s="131" t="s">
        <v>319</v>
      </c>
      <c r="G63" s="91" t="s">
        <v>314</v>
      </c>
      <c r="H63" s="91" t="s">
        <v>320</v>
      </c>
      <c r="I63" s="91" t="s">
        <v>316</v>
      </c>
      <c r="J63" s="91" t="s">
        <v>321</v>
      </c>
      <c r="K63" s="92" t="s">
        <v>217</v>
      </c>
      <c r="L63" s="91" t="s">
        <v>104</v>
      </c>
      <c r="M63" s="91" t="s">
        <v>97</v>
      </c>
      <c r="N63" s="91" t="s">
        <v>34</v>
      </c>
      <c r="O63" s="99" t="s">
        <v>34</v>
      </c>
      <c r="P63" s="145"/>
      <c r="Q63" s="107"/>
      <c r="S63" s="9"/>
      <c r="T63" s="9"/>
      <c r="U63" s="9"/>
      <c r="V63" s="9"/>
      <c r="W63" s="9"/>
      <c r="X63" s="9"/>
      <c r="Y63" s="9"/>
      <c r="Z63" s="8"/>
      <c r="AA63" s="2"/>
      <c r="AB63" s="2"/>
      <c r="AC63" s="3"/>
      <c r="AD63" s="3"/>
      <c r="AE63" s="176">
        <v>4400</v>
      </c>
      <c r="AF63" s="176"/>
      <c r="AG63" s="176"/>
      <c r="AH63" s="176">
        <f t="shared" si="1"/>
        <v>4400</v>
      </c>
      <c r="AI63" s="3"/>
      <c r="AJ63" s="3"/>
      <c r="AK63" s="69"/>
      <c r="AL63" s="20"/>
      <c r="AM63" s="24"/>
      <c r="AN63" s="4"/>
      <c r="AO63" s="25"/>
      <c r="AP63" s="22"/>
      <c r="AQ63" s="4"/>
      <c r="AR63" s="4"/>
    </row>
    <row r="64" spans="3:44" ht="36" x14ac:dyDescent="0.55000000000000004">
      <c r="C64" s="109" t="s">
        <v>322</v>
      </c>
      <c r="D64" s="125" t="s">
        <v>101</v>
      </c>
      <c r="E64" s="91" t="s">
        <v>318</v>
      </c>
      <c r="F64" s="131" t="s">
        <v>319</v>
      </c>
      <c r="G64" s="91" t="s">
        <v>314</v>
      </c>
      <c r="H64" s="91" t="s">
        <v>320</v>
      </c>
      <c r="I64" s="91" t="s">
        <v>316</v>
      </c>
      <c r="J64" s="91" t="s">
        <v>321</v>
      </c>
      <c r="K64" s="92" t="s">
        <v>217</v>
      </c>
      <c r="L64" s="91" t="s">
        <v>104</v>
      </c>
      <c r="M64" s="91" t="s">
        <v>97</v>
      </c>
      <c r="N64" s="91" t="s">
        <v>34</v>
      </c>
      <c r="O64" s="99" t="s">
        <v>34</v>
      </c>
      <c r="P64" s="145"/>
      <c r="Q64" s="107"/>
      <c r="S64" s="9"/>
      <c r="T64" s="9"/>
      <c r="U64" s="9"/>
      <c r="V64" s="9"/>
      <c r="W64" s="9"/>
      <c r="X64" s="9"/>
      <c r="Y64" s="9"/>
      <c r="Z64" s="8"/>
      <c r="AA64" s="2"/>
      <c r="AB64" s="2"/>
      <c r="AC64" s="3"/>
      <c r="AD64" s="3"/>
      <c r="AE64" s="176">
        <v>1795</v>
      </c>
      <c r="AF64" s="176"/>
      <c r="AG64" s="176"/>
      <c r="AH64" s="176">
        <f t="shared" si="1"/>
        <v>1795</v>
      </c>
      <c r="AI64" s="3"/>
      <c r="AJ64" s="3"/>
      <c r="AK64" s="69"/>
      <c r="AL64" s="20"/>
      <c r="AM64" s="24"/>
      <c r="AN64" s="4"/>
      <c r="AO64" s="25"/>
      <c r="AP64" s="22"/>
      <c r="AQ64" s="4"/>
      <c r="AR64" s="4"/>
    </row>
    <row r="65" spans="1:44" ht="36" x14ac:dyDescent="0.55000000000000004">
      <c r="C65" s="109" t="s">
        <v>322</v>
      </c>
      <c r="D65" s="125" t="s">
        <v>101</v>
      </c>
      <c r="E65" s="91" t="s">
        <v>318</v>
      </c>
      <c r="F65" s="131" t="s">
        <v>319</v>
      </c>
      <c r="G65" s="91" t="s">
        <v>314</v>
      </c>
      <c r="H65" s="91" t="s">
        <v>320</v>
      </c>
      <c r="I65" s="91" t="s">
        <v>316</v>
      </c>
      <c r="J65" s="91" t="s">
        <v>321</v>
      </c>
      <c r="K65" s="92" t="s">
        <v>217</v>
      </c>
      <c r="L65" s="91" t="s">
        <v>104</v>
      </c>
      <c r="M65" s="91" t="s">
        <v>97</v>
      </c>
      <c r="N65" s="91" t="s">
        <v>34</v>
      </c>
      <c r="O65" s="99" t="s">
        <v>34</v>
      </c>
      <c r="P65" s="145"/>
      <c r="Q65" s="107"/>
      <c r="S65" s="9"/>
      <c r="T65" s="9"/>
      <c r="U65" s="9"/>
      <c r="V65" s="9"/>
      <c r="W65" s="9"/>
      <c r="X65" s="9"/>
      <c r="Y65" s="9"/>
      <c r="Z65" s="8"/>
      <c r="AA65" s="2"/>
      <c r="AB65" s="2"/>
      <c r="AC65" s="3"/>
      <c r="AD65" s="3"/>
      <c r="AE65" s="176">
        <v>1795</v>
      </c>
      <c r="AF65" s="176"/>
      <c r="AG65" s="176"/>
      <c r="AH65" s="176">
        <f t="shared" si="1"/>
        <v>1795</v>
      </c>
      <c r="AI65" s="3"/>
      <c r="AJ65" s="3"/>
      <c r="AK65" s="69"/>
      <c r="AL65" s="20"/>
      <c r="AM65" s="24"/>
      <c r="AN65" s="4"/>
      <c r="AO65" s="25"/>
      <c r="AP65" s="22"/>
      <c r="AQ65" s="4"/>
      <c r="AR65" s="4"/>
    </row>
    <row r="66" spans="1:44" ht="36" x14ac:dyDescent="0.55000000000000004">
      <c r="C66" s="109" t="s">
        <v>362</v>
      </c>
      <c r="D66" s="125" t="s">
        <v>213</v>
      </c>
      <c r="E66" s="91" t="s">
        <v>349</v>
      </c>
      <c r="F66" s="131" t="s">
        <v>350</v>
      </c>
      <c r="G66" s="91" t="s">
        <v>351</v>
      </c>
      <c r="H66" s="91" t="s">
        <v>352</v>
      </c>
      <c r="I66" s="91" t="s">
        <v>353</v>
      </c>
      <c r="J66" s="91" t="s">
        <v>354</v>
      </c>
      <c r="K66" s="92" t="s">
        <v>355</v>
      </c>
      <c r="L66" s="91" t="s">
        <v>356</v>
      </c>
      <c r="M66" s="91" t="s">
        <v>97</v>
      </c>
      <c r="N66" s="91" t="s">
        <v>34</v>
      </c>
      <c r="O66" s="99" t="s">
        <v>34</v>
      </c>
      <c r="P66" s="145"/>
      <c r="Q66" s="107"/>
      <c r="S66" s="9"/>
      <c r="T66" s="9"/>
      <c r="U66" s="9"/>
      <c r="V66" s="9"/>
      <c r="W66" s="9"/>
      <c r="X66" s="9"/>
      <c r="Y66" s="9"/>
      <c r="Z66" s="8"/>
      <c r="AA66" s="2"/>
      <c r="AB66" s="2"/>
      <c r="AC66" s="3"/>
      <c r="AD66" s="3"/>
      <c r="AE66" s="176">
        <v>890</v>
      </c>
      <c r="AF66" s="176"/>
      <c r="AG66" s="176"/>
      <c r="AH66" s="176">
        <f t="shared" si="1"/>
        <v>890</v>
      </c>
      <c r="AI66" s="3"/>
      <c r="AJ66" s="3"/>
      <c r="AK66" s="69"/>
      <c r="AL66" s="20"/>
      <c r="AM66" s="24"/>
      <c r="AN66" s="4"/>
      <c r="AO66" s="25"/>
      <c r="AP66" s="22"/>
      <c r="AQ66" s="4"/>
      <c r="AR66" s="4"/>
    </row>
    <row r="67" spans="1:44" ht="36" x14ac:dyDescent="0.55000000000000004">
      <c r="C67" s="109" t="s">
        <v>362</v>
      </c>
      <c r="D67" s="125" t="s">
        <v>213</v>
      </c>
      <c r="E67" s="91" t="s">
        <v>349</v>
      </c>
      <c r="F67" s="131" t="s">
        <v>350</v>
      </c>
      <c r="G67" s="91" t="s">
        <v>351</v>
      </c>
      <c r="H67" s="91" t="s">
        <v>352</v>
      </c>
      <c r="I67" s="91" t="s">
        <v>353</v>
      </c>
      <c r="J67" s="91" t="s">
        <v>354</v>
      </c>
      <c r="K67" s="92" t="s">
        <v>355</v>
      </c>
      <c r="L67" s="91" t="s">
        <v>356</v>
      </c>
      <c r="M67" s="91" t="s">
        <v>97</v>
      </c>
      <c r="N67" s="91" t="s">
        <v>34</v>
      </c>
      <c r="O67" s="99" t="s">
        <v>34</v>
      </c>
      <c r="P67" s="145"/>
      <c r="Q67" s="107"/>
      <c r="S67" s="9"/>
      <c r="T67" s="9"/>
      <c r="U67" s="9"/>
      <c r="V67" s="9"/>
      <c r="W67" s="9"/>
      <c r="X67" s="9"/>
      <c r="Y67" s="9"/>
      <c r="Z67" s="8"/>
      <c r="AA67" s="2"/>
      <c r="AB67" s="2"/>
      <c r="AC67" s="3"/>
      <c r="AD67" s="3"/>
      <c r="AE67" s="176">
        <v>890</v>
      </c>
      <c r="AF67" s="176"/>
      <c r="AG67" s="176"/>
      <c r="AH67" s="176">
        <f t="shared" si="1"/>
        <v>890</v>
      </c>
      <c r="AI67" s="3"/>
      <c r="AJ67" s="3"/>
      <c r="AK67" s="69"/>
      <c r="AL67" s="20"/>
      <c r="AM67" s="24"/>
      <c r="AN67" s="4"/>
      <c r="AO67" s="25"/>
      <c r="AP67" s="22"/>
      <c r="AQ67" s="4"/>
      <c r="AR67" s="4"/>
    </row>
    <row r="68" spans="1:44" ht="36" customHeight="1" x14ac:dyDescent="0.55000000000000004">
      <c r="C68" s="109" t="s">
        <v>362</v>
      </c>
      <c r="D68" s="125" t="s">
        <v>213</v>
      </c>
      <c r="E68" s="91" t="s">
        <v>349</v>
      </c>
      <c r="F68" s="131" t="s">
        <v>350</v>
      </c>
      <c r="G68" s="91" t="s">
        <v>351</v>
      </c>
      <c r="H68" s="91" t="s">
        <v>352</v>
      </c>
      <c r="I68" s="91" t="s">
        <v>353</v>
      </c>
      <c r="J68" s="91" t="s">
        <v>354</v>
      </c>
      <c r="K68" s="92" t="s">
        <v>355</v>
      </c>
      <c r="L68" s="91" t="s">
        <v>356</v>
      </c>
      <c r="M68" s="91" t="s">
        <v>97</v>
      </c>
      <c r="N68" s="91" t="s">
        <v>34</v>
      </c>
      <c r="O68" s="99" t="s">
        <v>34</v>
      </c>
      <c r="P68" s="145"/>
      <c r="Q68" s="107"/>
      <c r="S68" s="9"/>
      <c r="T68" s="9"/>
      <c r="U68" s="9"/>
      <c r="V68" s="9"/>
      <c r="W68" s="9"/>
      <c r="X68" s="9"/>
      <c r="Y68" s="9"/>
      <c r="Z68" s="8"/>
      <c r="AA68" s="2"/>
      <c r="AB68" s="2"/>
      <c r="AC68" s="3"/>
      <c r="AD68" s="3"/>
      <c r="AE68" s="176">
        <v>1500</v>
      </c>
      <c r="AF68" s="176"/>
      <c r="AG68" s="176"/>
      <c r="AH68" s="176">
        <f t="shared" si="1"/>
        <v>1500</v>
      </c>
      <c r="AI68" s="3"/>
      <c r="AJ68" s="3"/>
      <c r="AK68" s="69"/>
      <c r="AL68" s="20"/>
      <c r="AM68" s="24"/>
      <c r="AN68" s="4"/>
      <c r="AO68" s="25"/>
      <c r="AP68" s="22"/>
      <c r="AQ68" s="4"/>
      <c r="AR68" s="4"/>
    </row>
    <row r="69" spans="1:44" ht="36" customHeight="1" x14ac:dyDescent="0.55000000000000004">
      <c r="C69" s="109" t="s">
        <v>435</v>
      </c>
      <c r="D69" s="125" t="s">
        <v>213</v>
      </c>
      <c r="E69" s="91" t="s">
        <v>349</v>
      </c>
      <c r="F69" s="131" t="s">
        <v>350</v>
      </c>
      <c r="G69" s="91" t="s">
        <v>351</v>
      </c>
      <c r="H69" s="91" t="s">
        <v>352</v>
      </c>
      <c r="I69" s="91" t="s">
        <v>353</v>
      </c>
      <c r="J69" s="91" t="s">
        <v>354</v>
      </c>
      <c r="K69" s="92" t="s">
        <v>355</v>
      </c>
      <c r="L69" s="91" t="s">
        <v>117</v>
      </c>
      <c r="M69" s="91" t="s">
        <v>97</v>
      </c>
      <c r="N69" s="91" t="s">
        <v>34</v>
      </c>
      <c r="O69" s="99" t="s">
        <v>34</v>
      </c>
      <c r="P69" s="145"/>
      <c r="Q69" s="107"/>
      <c r="S69" s="9"/>
      <c r="T69" s="9"/>
      <c r="U69" s="9"/>
      <c r="V69" s="9"/>
      <c r="W69" s="9"/>
      <c r="X69" s="9"/>
      <c r="Y69" s="9"/>
      <c r="Z69" s="8"/>
      <c r="AA69" s="2"/>
      <c r="AB69" s="2"/>
      <c r="AC69" s="3"/>
      <c r="AD69" s="3"/>
      <c r="AE69" s="176">
        <v>840</v>
      </c>
      <c r="AF69" s="176"/>
      <c r="AG69" s="176"/>
      <c r="AH69" s="176">
        <f t="shared" ref="AH69:AH73" si="2">SUM(AD69:AG69)</f>
        <v>840</v>
      </c>
      <c r="AI69" s="3"/>
      <c r="AJ69" s="3"/>
      <c r="AK69" s="69"/>
      <c r="AL69" s="20"/>
      <c r="AM69" s="24"/>
      <c r="AN69" s="4"/>
      <c r="AO69" s="25"/>
      <c r="AP69" s="22"/>
      <c r="AQ69" s="4"/>
      <c r="AR69" s="4"/>
    </row>
    <row r="70" spans="1:44" ht="36" customHeight="1" x14ac:dyDescent="0.55000000000000004">
      <c r="C70" s="109" t="s">
        <v>435</v>
      </c>
      <c r="D70" s="125" t="s">
        <v>213</v>
      </c>
      <c r="E70" s="91" t="s">
        <v>349</v>
      </c>
      <c r="F70" s="131" t="s">
        <v>350</v>
      </c>
      <c r="G70" s="91" t="s">
        <v>351</v>
      </c>
      <c r="H70" s="91" t="s">
        <v>352</v>
      </c>
      <c r="I70" s="91" t="s">
        <v>353</v>
      </c>
      <c r="J70" s="91" t="s">
        <v>354</v>
      </c>
      <c r="K70" s="92" t="s">
        <v>355</v>
      </c>
      <c r="L70" s="91" t="s">
        <v>117</v>
      </c>
      <c r="M70" s="91" t="s">
        <v>97</v>
      </c>
      <c r="N70" s="91" t="s">
        <v>34</v>
      </c>
      <c r="O70" s="99" t="s">
        <v>34</v>
      </c>
      <c r="P70" s="145"/>
      <c r="Q70" s="107"/>
      <c r="S70" s="9"/>
      <c r="T70" s="9"/>
      <c r="U70" s="9"/>
      <c r="V70" s="9"/>
      <c r="W70" s="9"/>
      <c r="X70" s="9"/>
      <c r="Y70" s="9"/>
      <c r="Z70" s="8"/>
      <c r="AA70" s="2"/>
      <c r="AB70" s="2"/>
      <c r="AC70" s="3"/>
      <c r="AD70" s="3"/>
      <c r="AE70" s="176">
        <v>440</v>
      </c>
      <c r="AF70" s="176"/>
      <c r="AG70" s="176"/>
      <c r="AH70" s="176">
        <f t="shared" si="2"/>
        <v>440</v>
      </c>
      <c r="AI70" s="3"/>
      <c r="AJ70" s="3"/>
      <c r="AK70" s="69"/>
      <c r="AL70" s="20"/>
      <c r="AM70" s="24"/>
      <c r="AN70" s="4"/>
      <c r="AO70" s="25"/>
      <c r="AP70" s="22"/>
      <c r="AQ70" s="4"/>
      <c r="AR70" s="4"/>
    </row>
    <row r="71" spans="1:44" ht="36" customHeight="1" x14ac:dyDescent="0.55000000000000004">
      <c r="C71" s="109" t="s">
        <v>435</v>
      </c>
      <c r="D71" s="125" t="s">
        <v>213</v>
      </c>
      <c r="E71" s="91" t="s">
        <v>349</v>
      </c>
      <c r="F71" s="131" t="s">
        <v>350</v>
      </c>
      <c r="G71" s="91" t="s">
        <v>351</v>
      </c>
      <c r="H71" s="91" t="s">
        <v>352</v>
      </c>
      <c r="I71" s="91" t="s">
        <v>353</v>
      </c>
      <c r="J71" s="91" t="s">
        <v>354</v>
      </c>
      <c r="K71" s="92" t="s">
        <v>355</v>
      </c>
      <c r="L71" s="91" t="s">
        <v>117</v>
      </c>
      <c r="M71" s="91" t="s">
        <v>97</v>
      </c>
      <c r="N71" s="91" t="s">
        <v>34</v>
      </c>
      <c r="O71" s="99" t="s">
        <v>34</v>
      </c>
      <c r="P71" s="145"/>
      <c r="Q71" s="107"/>
      <c r="S71" s="9"/>
      <c r="T71" s="9"/>
      <c r="U71" s="9"/>
      <c r="V71" s="9"/>
      <c r="W71" s="9"/>
      <c r="X71" s="9"/>
      <c r="Y71" s="9"/>
      <c r="Z71" s="8"/>
      <c r="AA71" s="2"/>
      <c r="AB71" s="2"/>
      <c r="AC71" s="3"/>
      <c r="AD71" s="3"/>
      <c r="AE71" s="176">
        <v>1055</v>
      </c>
      <c r="AF71" s="176"/>
      <c r="AG71" s="176"/>
      <c r="AH71" s="176">
        <f t="shared" si="2"/>
        <v>1055</v>
      </c>
      <c r="AI71" s="3"/>
      <c r="AJ71" s="3"/>
      <c r="AK71" s="69"/>
      <c r="AL71" s="20"/>
      <c r="AM71" s="24"/>
      <c r="AN71" s="4"/>
      <c r="AO71" s="25"/>
      <c r="AP71" s="22"/>
      <c r="AQ71" s="4"/>
      <c r="AR71" s="4"/>
    </row>
    <row r="72" spans="1:44" x14ac:dyDescent="0.55000000000000004">
      <c r="C72" s="109" t="s">
        <v>362</v>
      </c>
      <c r="D72" s="125" t="s">
        <v>213</v>
      </c>
      <c r="E72" s="91" t="s">
        <v>357</v>
      </c>
      <c r="F72" s="131" t="s">
        <v>358</v>
      </c>
      <c r="G72" s="91" t="s">
        <v>227</v>
      </c>
      <c r="H72" s="91" t="s">
        <v>359</v>
      </c>
      <c r="I72" s="91" t="s">
        <v>360</v>
      </c>
      <c r="J72" s="91" t="s">
        <v>361</v>
      </c>
      <c r="K72" s="92" t="s">
        <v>355</v>
      </c>
      <c r="L72" s="91" t="s">
        <v>356</v>
      </c>
      <c r="M72" s="91" t="s">
        <v>97</v>
      </c>
      <c r="N72" s="91" t="s">
        <v>34</v>
      </c>
      <c r="O72" s="99" t="s">
        <v>34</v>
      </c>
      <c r="P72" s="145"/>
      <c r="Q72" s="107"/>
      <c r="S72" s="9"/>
      <c r="T72" s="9"/>
      <c r="U72" s="9"/>
      <c r="V72" s="9"/>
      <c r="W72" s="9"/>
      <c r="X72" s="9"/>
      <c r="Y72" s="9"/>
      <c r="Z72" s="8"/>
      <c r="AA72" s="2"/>
      <c r="AB72" s="2"/>
      <c r="AC72" s="3"/>
      <c r="AD72" s="3"/>
      <c r="AE72" s="176">
        <v>1140</v>
      </c>
      <c r="AF72" s="176"/>
      <c r="AG72" s="176"/>
      <c r="AH72" s="176">
        <f t="shared" si="2"/>
        <v>1140</v>
      </c>
      <c r="AI72" s="3"/>
      <c r="AJ72" s="3"/>
      <c r="AK72" s="69"/>
      <c r="AL72" s="20"/>
      <c r="AM72" s="24"/>
      <c r="AN72" s="4"/>
      <c r="AO72" s="25"/>
      <c r="AP72" s="22"/>
      <c r="AQ72" s="4"/>
      <c r="AR72" s="4"/>
    </row>
    <row r="73" spans="1:44" x14ac:dyDescent="0.55000000000000004">
      <c r="C73" s="109" t="s">
        <v>398</v>
      </c>
      <c r="D73" s="125" t="s">
        <v>213</v>
      </c>
      <c r="E73" s="91" t="s">
        <v>399</v>
      </c>
      <c r="F73" s="131" t="s">
        <v>400</v>
      </c>
      <c r="G73" s="91" t="s">
        <v>401</v>
      </c>
      <c r="H73" s="91" t="s">
        <v>402</v>
      </c>
      <c r="I73" s="91" t="s">
        <v>403</v>
      </c>
      <c r="J73" s="91" t="s">
        <v>404</v>
      </c>
      <c r="K73" s="92" t="s">
        <v>355</v>
      </c>
      <c r="L73" s="91" t="s">
        <v>117</v>
      </c>
      <c r="M73" s="91" t="s">
        <v>33</v>
      </c>
      <c r="N73" s="91" t="s">
        <v>34</v>
      </c>
      <c r="O73" s="99" t="s">
        <v>107</v>
      </c>
      <c r="P73" s="145"/>
      <c r="Q73" s="107"/>
      <c r="S73" s="9"/>
      <c r="T73" s="9"/>
      <c r="U73" s="9"/>
      <c r="V73" s="9"/>
      <c r="W73" s="9"/>
      <c r="X73" s="9"/>
      <c r="Y73" s="9"/>
      <c r="Z73" s="8"/>
      <c r="AA73" s="2"/>
      <c r="AB73" s="2"/>
      <c r="AC73" s="3"/>
      <c r="AD73" s="3"/>
      <c r="AE73" s="176"/>
      <c r="AF73" s="176">
        <v>950</v>
      </c>
      <c r="AG73" s="176"/>
      <c r="AH73" s="176">
        <f t="shared" si="2"/>
        <v>950</v>
      </c>
      <c r="AI73" s="3"/>
      <c r="AJ73" s="3"/>
      <c r="AK73" s="69"/>
      <c r="AL73" s="20"/>
      <c r="AM73" s="24"/>
      <c r="AN73" s="4"/>
      <c r="AO73" s="25"/>
      <c r="AP73" s="22"/>
      <c r="AQ73" s="4"/>
      <c r="AR73" s="4"/>
    </row>
    <row r="74" spans="1:44" ht="36" x14ac:dyDescent="0.55000000000000004">
      <c r="A74">
        <v>41</v>
      </c>
      <c r="C74" s="110" t="s">
        <v>282</v>
      </c>
      <c r="D74" s="126" t="s">
        <v>161</v>
      </c>
      <c r="E74" s="100" t="s">
        <v>162</v>
      </c>
      <c r="F74" s="133" t="s">
        <v>297</v>
      </c>
      <c r="G74" s="100" t="s">
        <v>163</v>
      </c>
      <c r="H74" s="100" t="s">
        <v>164</v>
      </c>
      <c r="I74" s="133" t="s">
        <v>297</v>
      </c>
      <c r="J74" s="100" t="s">
        <v>165</v>
      </c>
      <c r="K74" s="100" t="s">
        <v>166</v>
      </c>
      <c r="L74" s="100"/>
      <c r="M74" s="100" t="s">
        <v>29</v>
      </c>
      <c r="N74" s="100" t="s">
        <v>107</v>
      </c>
      <c r="O74" s="100" t="s">
        <v>107</v>
      </c>
      <c r="P74" s="148"/>
      <c r="Q74" s="111"/>
      <c r="R74" s="9"/>
      <c r="S74" s="9"/>
      <c r="T74" s="9"/>
      <c r="U74" s="9"/>
      <c r="V74" s="9"/>
      <c r="W74" s="9"/>
      <c r="X74" s="9"/>
      <c r="Y74" s="9"/>
      <c r="Z74" s="8"/>
      <c r="AA74" s="2"/>
      <c r="AB74" s="2"/>
      <c r="AC74" s="3"/>
      <c r="AD74" s="3">
        <v>0</v>
      </c>
      <c r="AE74" s="176">
        <v>8500</v>
      </c>
      <c r="AF74" s="176">
        <v>7500</v>
      </c>
      <c r="AG74" s="176"/>
      <c r="AH74" s="176">
        <f>SUM(AD74:AG74)</f>
        <v>16000</v>
      </c>
      <c r="AI74" s="86"/>
      <c r="AJ74" s="3"/>
      <c r="AK74" s="69"/>
      <c r="AL74" s="20"/>
      <c r="AM74" s="24"/>
      <c r="AN74" s="4"/>
      <c r="AO74" s="25"/>
      <c r="AP74" s="22"/>
      <c r="AQ74" s="4"/>
      <c r="AR74" s="4"/>
    </row>
    <row r="75" spans="1:44" x14ac:dyDescent="0.55000000000000004">
      <c r="A75">
        <v>42</v>
      </c>
      <c r="C75" s="110" t="s">
        <v>282</v>
      </c>
      <c r="D75" s="126" t="s">
        <v>161</v>
      </c>
      <c r="E75" s="100" t="s">
        <v>167</v>
      </c>
      <c r="F75" s="100" t="s">
        <v>168</v>
      </c>
      <c r="G75" s="100" t="s">
        <v>169</v>
      </c>
      <c r="H75" s="100" t="s">
        <v>170</v>
      </c>
      <c r="I75" s="100" t="s">
        <v>168</v>
      </c>
      <c r="J75" s="100" t="s">
        <v>171</v>
      </c>
      <c r="K75" s="100" t="s">
        <v>103</v>
      </c>
      <c r="L75" s="100" t="s">
        <v>117</v>
      </c>
      <c r="M75" s="100" t="s">
        <v>29</v>
      </c>
      <c r="N75" s="100" t="s">
        <v>107</v>
      </c>
      <c r="O75" s="100" t="s">
        <v>107</v>
      </c>
      <c r="P75" s="148"/>
      <c r="Q75" s="111"/>
      <c r="R75" s="9"/>
      <c r="S75" s="9"/>
      <c r="T75" s="9"/>
      <c r="U75" s="9"/>
      <c r="V75" s="9"/>
      <c r="W75" s="9"/>
      <c r="X75" s="9"/>
      <c r="Y75" s="9"/>
      <c r="Z75" s="8"/>
      <c r="AA75" s="2"/>
      <c r="AB75" s="2"/>
      <c r="AC75" s="3"/>
      <c r="AD75" s="3">
        <v>50</v>
      </c>
      <c r="AE75" s="176">
        <v>220</v>
      </c>
      <c r="AF75" s="176">
        <v>200</v>
      </c>
      <c r="AG75" s="176"/>
      <c r="AH75" s="176">
        <f>SUM(AD75:AG75)</f>
        <v>470</v>
      </c>
      <c r="AI75" s="86"/>
      <c r="AJ75" s="3"/>
      <c r="AK75" s="69"/>
      <c r="AL75" s="20"/>
      <c r="AM75" s="24"/>
      <c r="AN75" s="4"/>
      <c r="AO75" s="25"/>
      <c r="AP75" s="22"/>
      <c r="AQ75" s="4"/>
      <c r="AR75" s="4"/>
    </row>
    <row r="76" spans="1:44" x14ac:dyDescent="0.55000000000000004">
      <c r="A76">
        <v>43</v>
      </c>
      <c r="C76" s="110" t="s">
        <v>282</v>
      </c>
      <c r="D76" s="126" t="s">
        <v>161</v>
      </c>
      <c r="E76" s="100" t="s">
        <v>172</v>
      </c>
      <c r="F76" s="100" t="s">
        <v>283</v>
      </c>
      <c r="G76" s="100" t="s">
        <v>174</v>
      </c>
      <c r="H76" s="100" t="s">
        <v>175</v>
      </c>
      <c r="I76" s="100" t="s">
        <v>173</v>
      </c>
      <c r="J76" s="100" t="s">
        <v>176</v>
      </c>
      <c r="K76" s="100" t="s">
        <v>103</v>
      </c>
      <c r="L76" s="100" t="s">
        <v>117</v>
      </c>
      <c r="M76" s="100" t="s">
        <v>29</v>
      </c>
      <c r="N76" s="100" t="s">
        <v>107</v>
      </c>
      <c r="O76" s="100" t="s">
        <v>107</v>
      </c>
      <c r="P76" s="148"/>
      <c r="Q76" s="111"/>
      <c r="R76" s="9"/>
      <c r="S76" s="9"/>
      <c r="T76" s="9"/>
      <c r="U76" s="9"/>
      <c r="V76" s="9"/>
      <c r="W76" s="9"/>
      <c r="X76" s="9"/>
      <c r="Y76" s="9"/>
      <c r="Z76" s="8"/>
      <c r="AA76" s="2"/>
      <c r="AB76" s="2"/>
      <c r="AC76" s="3"/>
      <c r="AD76" s="3"/>
      <c r="AE76" s="176">
        <v>200</v>
      </c>
      <c r="AF76" s="176"/>
      <c r="AG76" s="176"/>
      <c r="AH76" s="176">
        <f t="shared" ref="AH76:AH82" si="3">SUM(AD76:AG76)</f>
        <v>200</v>
      </c>
      <c r="AI76" s="86"/>
      <c r="AJ76" s="3"/>
      <c r="AK76" s="69"/>
      <c r="AL76" s="20"/>
      <c r="AM76" s="24"/>
      <c r="AN76" s="4"/>
      <c r="AO76" s="25"/>
      <c r="AP76" s="22"/>
      <c r="AQ76" s="4"/>
      <c r="AR76" s="4"/>
    </row>
    <row r="77" spans="1:44" x14ac:dyDescent="0.55000000000000004">
      <c r="A77">
        <v>44</v>
      </c>
      <c r="C77" s="110" t="s">
        <v>282</v>
      </c>
      <c r="D77" s="126" t="s">
        <v>161</v>
      </c>
      <c r="E77" s="100" t="s">
        <v>172</v>
      </c>
      <c r="F77" s="100" t="s">
        <v>173</v>
      </c>
      <c r="G77" s="100" t="s">
        <v>174</v>
      </c>
      <c r="H77" s="100" t="s">
        <v>175</v>
      </c>
      <c r="I77" s="100" t="s">
        <v>173</v>
      </c>
      <c r="J77" s="100" t="s">
        <v>176</v>
      </c>
      <c r="K77" s="100" t="s">
        <v>103</v>
      </c>
      <c r="L77" s="100" t="s">
        <v>131</v>
      </c>
      <c r="M77" s="100" t="s">
        <v>29</v>
      </c>
      <c r="N77" s="100" t="s">
        <v>107</v>
      </c>
      <c r="O77" s="100" t="s">
        <v>107</v>
      </c>
      <c r="P77" s="148"/>
      <c r="Q77" s="111"/>
      <c r="R77" s="9" t="s">
        <v>127</v>
      </c>
      <c r="S77" s="9"/>
      <c r="T77" s="9"/>
      <c r="U77" s="9"/>
      <c r="V77" s="9"/>
      <c r="W77" s="9"/>
      <c r="X77" s="9"/>
      <c r="Y77" s="9"/>
      <c r="Z77" s="8"/>
      <c r="AA77" s="2"/>
      <c r="AB77" s="2"/>
      <c r="AC77" s="3"/>
      <c r="AD77" s="3"/>
      <c r="AE77" s="176">
        <v>300</v>
      </c>
      <c r="AF77" s="176"/>
      <c r="AG77" s="176"/>
      <c r="AH77" s="176">
        <f t="shared" si="3"/>
        <v>300</v>
      </c>
      <c r="AI77" s="86"/>
      <c r="AJ77" s="3"/>
      <c r="AK77" s="69"/>
      <c r="AL77" s="20"/>
      <c r="AM77" s="24"/>
      <c r="AN77" s="4"/>
      <c r="AO77" s="25"/>
      <c r="AP77" s="22"/>
      <c r="AQ77" s="4"/>
      <c r="AR77" s="4"/>
    </row>
    <row r="78" spans="1:44" x14ac:dyDescent="0.55000000000000004">
      <c r="A78">
        <v>45</v>
      </c>
      <c r="C78" s="110" t="s">
        <v>282</v>
      </c>
      <c r="D78" s="126" t="s">
        <v>161</v>
      </c>
      <c r="E78" s="100" t="s">
        <v>172</v>
      </c>
      <c r="F78" s="100" t="s">
        <v>173</v>
      </c>
      <c r="G78" s="100" t="s">
        <v>174</v>
      </c>
      <c r="H78" s="100" t="s">
        <v>175</v>
      </c>
      <c r="I78" s="100" t="s">
        <v>173</v>
      </c>
      <c r="J78" s="100" t="s">
        <v>176</v>
      </c>
      <c r="K78" s="100" t="s">
        <v>103</v>
      </c>
      <c r="L78" s="100" t="s">
        <v>177</v>
      </c>
      <c r="M78" s="100" t="s">
        <v>29</v>
      </c>
      <c r="N78" s="100" t="s">
        <v>107</v>
      </c>
      <c r="O78" s="100" t="s">
        <v>107</v>
      </c>
      <c r="P78" s="148"/>
      <c r="Q78" s="111"/>
      <c r="R78" s="9" t="s">
        <v>127</v>
      </c>
      <c r="S78" s="9"/>
      <c r="T78" s="9"/>
      <c r="U78" s="9"/>
      <c r="V78" s="9"/>
      <c r="W78" s="9"/>
      <c r="X78" s="9"/>
      <c r="Y78" s="9"/>
      <c r="Z78" s="8"/>
      <c r="AA78" s="2"/>
      <c r="AB78" s="2"/>
      <c r="AC78" s="3"/>
      <c r="AD78" s="3"/>
      <c r="AE78" s="176">
        <v>5</v>
      </c>
      <c r="AF78" s="176"/>
      <c r="AG78" s="176"/>
      <c r="AH78" s="176">
        <f t="shared" si="3"/>
        <v>5</v>
      </c>
      <c r="AI78" s="86"/>
      <c r="AJ78" s="3"/>
      <c r="AK78" s="69"/>
      <c r="AL78" s="20"/>
      <c r="AM78" s="24"/>
      <c r="AN78" s="4"/>
      <c r="AO78" s="25"/>
      <c r="AP78" s="22"/>
      <c r="AQ78" s="4"/>
      <c r="AR78" s="4"/>
    </row>
    <row r="79" spans="1:44" x14ac:dyDescent="0.55000000000000004">
      <c r="C79" s="110" t="s">
        <v>348</v>
      </c>
      <c r="D79" s="126" t="s">
        <v>161</v>
      </c>
      <c r="E79" s="100" t="s">
        <v>345</v>
      </c>
      <c r="F79" s="100" t="s">
        <v>346</v>
      </c>
      <c r="G79" s="100" t="s">
        <v>169</v>
      </c>
      <c r="H79" s="100" t="s">
        <v>347</v>
      </c>
      <c r="I79" s="100" t="s">
        <v>346</v>
      </c>
      <c r="J79" s="100" t="s">
        <v>165</v>
      </c>
      <c r="K79" s="100" t="s">
        <v>103</v>
      </c>
      <c r="L79" s="100" t="s">
        <v>117</v>
      </c>
      <c r="M79" s="100" t="s">
        <v>97</v>
      </c>
      <c r="N79" s="148" t="s">
        <v>34</v>
      </c>
      <c r="O79" s="100" t="s">
        <v>34</v>
      </c>
      <c r="P79" s="148"/>
      <c r="Q79" s="111"/>
      <c r="R79" s="9"/>
      <c r="S79" s="9"/>
      <c r="T79" s="9"/>
      <c r="U79" s="9"/>
      <c r="V79" s="9"/>
      <c r="W79" s="9"/>
      <c r="X79" s="9"/>
      <c r="Y79" s="9"/>
      <c r="Z79" s="8"/>
      <c r="AA79" s="2"/>
      <c r="AB79" s="2"/>
      <c r="AC79" s="3"/>
      <c r="AD79" s="3"/>
      <c r="AE79" s="176"/>
      <c r="AF79" s="176"/>
      <c r="AG79" s="176"/>
      <c r="AH79" s="176">
        <f t="shared" si="3"/>
        <v>0</v>
      </c>
      <c r="AI79" s="86"/>
      <c r="AJ79" s="3"/>
      <c r="AK79" s="69"/>
      <c r="AL79" s="20"/>
      <c r="AM79" s="24"/>
      <c r="AN79" s="4"/>
      <c r="AO79" s="25"/>
      <c r="AP79" s="22"/>
      <c r="AQ79" s="4"/>
      <c r="AR79" s="4"/>
    </row>
    <row r="80" spans="1:44" x14ac:dyDescent="0.55000000000000004">
      <c r="C80" s="110" t="s">
        <v>282</v>
      </c>
      <c r="D80" s="126" t="s">
        <v>389</v>
      </c>
      <c r="E80" s="100" t="s">
        <v>390</v>
      </c>
      <c r="F80" s="100" t="s">
        <v>173</v>
      </c>
      <c r="G80" s="100" t="s">
        <v>174</v>
      </c>
      <c r="H80" s="100" t="s">
        <v>175</v>
      </c>
      <c r="I80" s="100" t="s">
        <v>173</v>
      </c>
      <c r="J80" s="100" t="s">
        <v>176</v>
      </c>
      <c r="K80" s="100" t="s">
        <v>103</v>
      </c>
      <c r="L80" s="100" t="s">
        <v>391</v>
      </c>
      <c r="M80" s="100" t="s">
        <v>29</v>
      </c>
      <c r="N80" s="100" t="s">
        <v>107</v>
      </c>
      <c r="O80" s="148" t="s">
        <v>107</v>
      </c>
      <c r="P80" s="100" t="str">
        <f>HYPERLINK("#", "http://www.tanemaki-kai.net")</f>
        <v>http://www.tanemaki-kai.net</v>
      </c>
      <c r="Q80" s="168"/>
      <c r="R80" s="9"/>
      <c r="S80" s="9"/>
      <c r="T80" s="9"/>
      <c r="U80" s="9"/>
      <c r="V80" s="9"/>
      <c r="W80" s="9"/>
      <c r="X80" s="9"/>
      <c r="Y80" s="9"/>
      <c r="Z80" s="8"/>
      <c r="AA80" s="2"/>
      <c r="AB80" s="2"/>
      <c r="AC80" s="3"/>
      <c r="AD80" s="3"/>
      <c r="AE80" s="176">
        <v>33</v>
      </c>
      <c r="AF80" s="176"/>
      <c r="AG80" s="176"/>
      <c r="AH80" s="176">
        <f t="shared" si="3"/>
        <v>33</v>
      </c>
      <c r="AI80" s="86"/>
      <c r="AJ80" s="3"/>
      <c r="AK80" s="69"/>
      <c r="AL80" s="20"/>
      <c r="AM80" s="24"/>
      <c r="AN80" s="4"/>
      <c r="AO80" s="25"/>
      <c r="AP80" s="22"/>
      <c r="AQ80" s="4"/>
      <c r="AR80" s="4"/>
    </row>
    <row r="81" spans="3:44" x14ac:dyDescent="0.55000000000000004">
      <c r="C81" s="110" t="s">
        <v>362</v>
      </c>
      <c r="D81" s="126" t="s">
        <v>389</v>
      </c>
      <c r="E81" s="100" t="s">
        <v>429</v>
      </c>
      <c r="F81" s="100" t="s">
        <v>430</v>
      </c>
      <c r="G81" s="100" t="s">
        <v>174</v>
      </c>
      <c r="H81" s="100" t="s">
        <v>433</v>
      </c>
      <c r="I81" s="100" t="s">
        <v>430</v>
      </c>
      <c r="J81" s="100" t="s">
        <v>173</v>
      </c>
      <c r="K81" s="100" t="s">
        <v>103</v>
      </c>
      <c r="L81" s="100" t="s">
        <v>424</v>
      </c>
      <c r="M81" s="100" t="s">
        <v>29</v>
      </c>
      <c r="N81" s="100" t="s">
        <v>107</v>
      </c>
      <c r="O81" s="148" t="s">
        <v>107</v>
      </c>
      <c r="P81" s="100" t="s">
        <v>431</v>
      </c>
      <c r="Q81" s="168"/>
      <c r="R81" s="9"/>
      <c r="S81" s="9"/>
      <c r="T81" s="9"/>
      <c r="U81" s="9"/>
      <c r="V81" s="9"/>
      <c r="W81" s="9"/>
      <c r="X81" s="9"/>
      <c r="Y81" s="9"/>
      <c r="Z81" s="8"/>
      <c r="AA81" s="2"/>
      <c r="AB81" s="2"/>
      <c r="AC81" s="3"/>
      <c r="AD81" s="3"/>
      <c r="AE81" s="176">
        <v>195</v>
      </c>
      <c r="AF81" s="176"/>
      <c r="AG81" s="176"/>
      <c r="AH81" s="176">
        <f t="shared" si="3"/>
        <v>195</v>
      </c>
      <c r="AI81" s="86"/>
      <c r="AJ81" s="3"/>
      <c r="AK81" s="69"/>
      <c r="AL81" s="20"/>
      <c r="AM81" s="24"/>
      <c r="AN81" s="4"/>
      <c r="AO81" s="25"/>
      <c r="AP81" s="22"/>
      <c r="AQ81" s="4"/>
      <c r="AR81" s="4"/>
    </row>
    <row r="82" spans="3:44" x14ac:dyDescent="0.55000000000000004">
      <c r="C82" s="110" t="s">
        <v>362</v>
      </c>
      <c r="D82" s="126" t="s">
        <v>389</v>
      </c>
      <c r="E82" s="100" t="s">
        <v>429</v>
      </c>
      <c r="F82" s="100" t="s">
        <v>430</v>
      </c>
      <c r="G82" s="100" t="s">
        <v>174</v>
      </c>
      <c r="H82" s="100" t="s">
        <v>433</v>
      </c>
      <c r="I82" s="100" t="s">
        <v>430</v>
      </c>
      <c r="J82" s="100" t="s">
        <v>173</v>
      </c>
      <c r="K82" s="100" t="s">
        <v>103</v>
      </c>
      <c r="L82" s="100" t="s">
        <v>426</v>
      </c>
      <c r="M82" s="100" t="s">
        <v>29</v>
      </c>
      <c r="N82" s="100" t="s">
        <v>107</v>
      </c>
      <c r="O82" s="148" t="s">
        <v>107</v>
      </c>
      <c r="P82" s="171" t="s">
        <v>432</v>
      </c>
      <c r="Q82" s="168"/>
      <c r="R82" s="9"/>
      <c r="S82" s="9"/>
      <c r="T82" s="9"/>
      <c r="U82" s="9"/>
      <c r="V82" s="9"/>
      <c r="W82" s="9"/>
      <c r="X82" s="9"/>
      <c r="Y82" s="9"/>
      <c r="Z82" s="8"/>
      <c r="AA82" s="2"/>
      <c r="AB82" s="2"/>
      <c r="AC82" s="3"/>
      <c r="AD82" s="3"/>
      <c r="AE82" s="176">
        <v>245</v>
      </c>
      <c r="AF82" s="176"/>
      <c r="AG82" s="176"/>
      <c r="AH82" s="176">
        <f t="shared" si="3"/>
        <v>245</v>
      </c>
      <c r="AI82" s="86"/>
      <c r="AJ82" s="3"/>
      <c r="AK82" s="69"/>
      <c r="AL82" s="20"/>
      <c r="AM82" s="24"/>
      <c r="AN82" s="4"/>
      <c r="AO82" s="25"/>
      <c r="AP82" s="22"/>
      <c r="AQ82" s="4"/>
      <c r="AR82" s="4"/>
    </row>
    <row r="83" spans="3:44" x14ac:dyDescent="0.55000000000000004">
      <c r="C83" s="118" t="s">
        <v>388</v>
      </c>
      <c r="D83" s="127" t="s">
        <v>232</v>
      </c>
      <c r="E83" s="119" t="s">
        <v>233</v>
      </c>
      <c r="F83" s="119" t="s">
        <v>234</v>
      </c>
      <c r="G83" s="119" t="s">
        <v>235</v>
      </c>
      <c r="H83" s="119" t="s">
        <v>236</v>
      </c>
      <c r="I83" s="119" t="s">
        <v>234</v>
      </c>
      <c r="J83" s="119" t="s">
        <v>237</v>
      </c>
      <c r="K83" s="119" t="s">
        <v>217</v>
      </c>
      <c r="L83" s="119" t="s">
        <v>238</v>
      </c>
      <c r="M83" s="119" t="s">
        <v>97</v>
      </c>
      <c r="N83" s="119" t="s">
        <v>34</v>
      </c>
      <c r="O83" s="119" t="s">
        <v>34</v>
      </c>
      <c r="P83" s="149" t="s">
        <v>239</v>
      </c>
      <c r="Q83" s="120"/>
      <c r="R83" s="9"/>
      <c r="S83" s="9"/>
      <c r="T83" s="9"/>
      <c r="U83" s="9"/>
      <c r="V83" s="9"/>
      <c r="W83" s="9"/>
      <c r="X83" s="9"/>
      <c r="Y83" s="9"/>
      <c r="Z83" s="8"/>
      <c r="AA83" s="2"/>
      <c r="AB83" s="2"/>
      <c r="AC83" s="3"/>
      <c r="AD83" s="3"/>
      <c r="AE83" s="172">
        <v>1480</v>
      </c>
      <c r="AF83" s="172">
        <v>1450</v>
      </c>
      <c r="AG83" s="172"/>
      <c r="AH83" s="172">
        <v>2930</v>
      </c>
      <c r="AI83" s="3"/>
      <c r="AJ83" s="3"/>
      <c r="AK83" s="69"/>
      <c r="AL83" s="20"/>
      <c r="AM83" s="24"/>
      <c r="AN83" s="4"/>
      <c r="AO83" s="25"/>
      <c r="AP83" s="22"/>
      <c r="AQ83" s="4"/>
      <c r="AR83" s="4"/>
    </row>
    <row r="84" spans="3:44" x14ac:dyDescent="0.55000000000000004">
      <c r="C84" s="118" t="s">
        <v>281</v>
      </c>
      <c r="D84" s="127" t="s">
        <v>232</v>
      </c>
      <c r="E84" s="119" t="s">
        <v>233</v>
      </c>
      <c r="F84" s="119" t="s">
        <v>234</v>
      </c>
      <c r="G84" s="119" t="s">
        <v>235</v>
      </c>
      <c r="H84" s="119" t="s">
        <v>240</v>
      </c>
      <c r="I84" s="119" t="s">
        <v>234</v>
      </c>
      <c r="J84" s="119" t="s">
        <v>237</v>
      </c>
      <c r="K84" s="119" t="s">
        <v>217</v>
      </c>
      <c r="L84" s="119" t="s">
        <v>224</v>
      </c>
      <c r="M84" s="119" t="s">
        <v>97</v>
      </c>
      <c r="N84" s="119" t="s">
        <v>34</v>
      </c>
      <c r="O84" s="119" t="s">
        <v>34</v>
      </c>
      <c r="P84" s="149" t="s">
        <v>239</v>
      </c>
      <c r="Q84" s="120"/>
      <c r="R84" s="9"/>
      <c r="S84" s="9"/>
      <c r="T84" s="9"/>
      <c r="U84" s="9"/>
      <c r="V84" s="9"/>
      <c r="W84" s="9"/>
      <c r="X84" s="9"/>
      <c r="Y84" s="9"/>
      <c r="Z84" s="8"/>
      <c r="AA84" s="2"/>
      <c r="AB84" s="2"/>
      <c r="AC84" s="3"/>
      <c r="AD84" s="3"/>
      <c r="AE84" s="172">
        <v>366</v>
      </c>
      <c r="AF84" s="172"/>
      <c r="AG84" s="172"/>
      <c r="AH84" s="172">
        <v>366</v>
      </c>
      <c r="AI84" s="3"/>
      <c r="AJ84" s="3"/>
      <c r="AK84" s="69"/>
      <c r="AL84" s="20"/>
      <c r="AM84" s="24"/>
      <c r="AN84" s="4"/>
      <c r="AO84" s="25"/>
      <c r="AP84" s="22"/>
      <c r="AQ84" s="4"/>
      <c r="AR84" s="4"/>
    </row>
    <row r="85" spans="3:44" x14ac:dyDescent="0.55000000000000004">
      <c r="C85" s="118" t="s">
        <v>281</v>
      </c>
      <c r="D85" s="127" t="s">
        <v>232</v>
      </c>
      <c r="E85" s="119" t="s">
        <v>233</v>
      </c>
      <c r="F85" s="119" t="s">
        <v>284</v>
      </c>
      <c r="G85" s="119" t="s">
        <v>235</v>
      </c>
      <c r="H85" s="119" t="s">
        <v>241</v>
      </c>
      <c r="I85" s="119" t="s">
        <v>234</v>
      </c>
      <c r="J85" s="119" t="s">
        <v>237</v>
      </c>
      <c r="K85" s="119" t="s">
        <v>217</v>
      </c>
      <c r="L85" s="119" t="s">
        <v>238</v>
      </c>
      <c r="M85" s="119" t="s">
        <v>33</v>
      </c>
      <c r="N85" s="119" t="s">
        <v>34</v>
      </c>
      <c r="O85" s="119" t="s">
        <v>107</v>
      </c>
      <c r="P85" s="149" t="s">
        <v>239</v>
      </c>
      <c r="Q85" s="120"/>
      <c r="R85" s="9"/>
      <c r="S85" s="9"/>
      <c r="T85" s="9"/>
      <c r="U85" s="9"/>
      <c r="V85" s="9"/>
      <c r="W85" s="9"/>
      <c r="X85" s="9"/>
      <c r="Y85" s="9"/>
      <c r="Z85" s="8"/>
      <c r="AA85" s="2"/>
      <c r="AB85" s="2"/>
      <c r="AC85" s="3"/>
      <c r="AD85" s="3"/>
      <c r="AE85" s="172"/>
      <c r="AF85" s="172"/>
      <c r="AG85" s="172"/>
      <c r="AH85" s="172"/>
      <c r="AI85" s="3"/>
      <c r="AJ85" s="3"/>
      <c r="AK85" s="69"/>
      <c r="AL85" s="20"/>
      <c r="AM85" s="24"/>
      <c r="AN85" s="4"/>
      <c r="AO85" s="25"/>
      <c r="AP85" s="22"/>
      <c r="AQ85" s="4"/>
      <c r="AR85" s="4"/>
    </row>
    <row r="86" spans="3:44" x14ac:dyDescent="0.55000000000000004">
      <c r="C86" s="118" t="s">
        <v>281</v>
      </c>
      <c r="D86" s="127" t="s">
        <v>232</v>
      </c>
      <c r="E86" s="119" t="s">
        <v>242</v>
      </c>
      <c r="F86" s="119" t="s">
        <v>380</v>
      </c>
      <c r="G86" s="119" t="s">
        <v>235</v>
      </c>
      <c r="H86" s="119" t="s">
        <v>244</v>
      </c>
      <c r="I86" s="119" t="s">
        <v>243</v>
      </c>
      <c r="J86" s="119" t="s">
        <v>245</v>
      </c>
      <c r="K86" s="119" t="s">
        <v>217</v>
      </c>
      <c r="L86" s="119" t="s">
        <v>238</v>
      </c>
      <c r="M86" s="119" t="s">
        <v>97</v>
      </c>
      <c r="N86" s="119" t="s">
        <v>34</v>
      </c>
      <c r="O86" s="119" t="s">
        <v>34</v>
      </c>
      <c r="P86" s="149" t="s">
        <v>239</v>
      </c>
      <c r="Q86" s="120"/>
      <c r="R86" s="9"/>
      <c r="S86" s="9"/>
      <c r="T86" s="9"/>
      <c r="U86" s="9"/>
      <c r="V86" s="9"/>
      <c r="W86" s="9"/>
      <c r="X86" s="9"/>
      <c r="Y86" s="9"/>
      <c r="Z86" s="8"/>
      <c r="AA86" s="2"/>
      <c r="AB86" s="2"/>
      <c r="AC86" s="3"/>
      <c r="AD86" s="3"/>
      <c r="AE86" s="172"/>
      <c r="AF86" s="172">
        <v>300</v>
      </c>
      <c r="AG86" s="172"/>
      <c r="AH86" s="172">
        <v>300</v>
      </c>
      <c r="AI86" s="3"/>
      <c r="AJ86" s="3"/>
      <c r="AK86" s="69"/>
      <c r="AL86" s="20"/>
      <c r="AM86" s="24"/>
      <c r="AN86" s="4"/>
      <c r="AO86" s="25"/>
      <c r="AP86" s="22"/>
      <c r="AQ86" s="4"/>
      <c r="AR86" s="4"/>
    </row>
    <row r="87" spans="3:44" x14ac:dyDescent="0.55000000000000004">
      <c r="C87" s="118" t="s">
        <v>281</v>
      </c>
      <c r="D87" s="127" t="s">
        <v>232</v>
      </c>
      <c r="E87" s="119" t="s">
        <v>246</v>
      </c>
      <c r="F87" s="119" t="s">
        <v>247</v>
      </c>
      <c r="G87" s="119" t="s">
        <v>235</v>
      </c>
      <c r="H87" s="119" t="s">
        <v>248</v>
      </c>
      <c r="I87" s="119" t="s">
        <v>247</v>
      </c>
      <c r="J87" s="119" t="s">
        <v>243</v>
      </c>
      <c r="K87" s="119" t="s">
        <v>217</v>
      </c>
      <c r="L87" s="119" t="s">
        <v>238</v>
      </c>
      <c r="M87" s="119" t="s">
        <v>97</v>
      </c>
      <c r="N87" s="119" t="s">
        <v>34</v>
      </c>
      <c r="O87" s="119" t="s">
        <v>34</v>
      </c>
      <c r="P87" s="149" t="s">
        <v>239</v>
      </c>
      <c r="Q87" s="120"/>
      <c r="R87" s="9"/>
      <c r="S87" s="9"/>
      <c r="T87" s="9"/>
      <c r="U87" s="9"/>
      <c r="V87" s="9"/>
      <c r="W87" s="9"/>
      <c r="X87" s="9"/>
      <c r="Y87" s="9"/>
      <c r="Z87" s="8"/>
      <c r="AA87" s="2"/>
      <c r="AB87" s="2"/>
      <c r="AC87" s="3"/>
      <c r="AD87" s="3"/>
      <c r="AE87" s="172"/>
      <c r="AF87" s="172">
        <v>165</v>
      </c>
      <c r="AG87" s="172"/>
      <c r="AH87" s="172">
        <v>165</v>
      </c>
      <c r="AI87" s="3"/>
      <c r="AJ87" s="3"/>
      <c r="AK87" s="69"/>
      <c r="AL87" s="20"/>
      <c r="AM87" s="24"/>
      <c r="AN87" s="4"/>
      <c r="AO87" s="25"/>
      <c r="AP87" s="22"/>
      <c r="AQ87" s="4"/>
      <c r="AR87" s="4"/>
    </row>
    <row r="88" spans="3:44" x14ac:dyDescent="0.55000000000000004">
      <c r="C88" s="118" t="s">
        <v>281</v>
      </c>
      <c r="D88" s="127" t="s">
        <v>232</v>
      </c>
      <c r="E88" s="119" t="s">
        <v>249</v>
      </c>
      <c r="F88" s="119" t="s">
        <v>245</v>
      </c>
      <c r="G88" s="119" t="s">
        <v>235</v>
      </c>
      <c r="H88" s="119" t="s">
        <v>250</v>
      </c>
      <c r="I88" s="119" t="s">
        <v>245</v>
      </c>
      <c r="J88" s="119" t="s">
        <v>234</v>
      </c>
      <c r="K88" s="119" t="s">
        <v>217</v>
      </c>
      <c r="L88" s="119" t="s">
        <v>251</v>
      </c>
      <c r="M88" s="119" t="s">
        <v>97</v>
      </c>
      <c r="N88" s="119" t="s">
        <v>34</v>
      </c>
      <c r="O88" s="119" t="s">
        <v>34</v>
      </c>
      <c r="P88" s="149" t="s">
        <v>239</v>
      </c>
      <c r="Q88" s="120"/>
      <c r="R88" s="9"/>
      <c r="S88" s="9"/>
      <c r="T88" s="9"/>
      <c r="U88" s="9"/>
      <c r="V88" s="9"/>
      <c r="W88" s="9"/>
      <c r="X88" s="9"/>
      <c r="Y88" s="9"/>
      <c r="Z88" s="8"/>
      <c r="AA88" s="2"/>
      <c r="AB88" s="2"/>
      <c r="AC88" s="3"/>
      <c r="AD88" s="3">
        <v>200</v>
      </c>
      <c r="AE88" s="172"/>
      <c r="AF88" s="172"/>
      <c r="AG88" s="172"/>
      <c r="AH88" s="172">
        <v>200</v>
      </c>
      <c r="AI88" s="3"/>
      <c r="AJ88" s="3"/>
      <c r="AK88" s="69"/>
      <c r="AL88" s="20"/>
      <c r="AM88" s="24"/>
      <c r="AN88" s="4"/>
      <c r="AO88" s="25"/>
      <c r="AP88" s="22"/>
      <c r="AQ88" s="4"/>
      <c r="AR88" s="4"/>
    </row>
    <row r="89" spans="3:44" x14ac:dyDescent="0.55000000000000004">
      <c r="C89" s="118" t="s">
        <v>281</v>
      </c>
      <c r="D89" s="127" t="s">
        <v>232</v>
      </c>
      <c r="E89" s="119" t="s">
        <v>252</v>
      </c>
      <c r="F89" s="119" t="s">
        <v>253</v>
      </c>
      <c r="G89" s="119" t="s">
        <v>235</v>
      </c>
      <c r="H89" s="119" t="s">
        <v>254</v>
      </c>
      <c r="I89" s="119" t="s">
        <v>253</v>
      </c>
      <c r="J89" s="119" t="s">
        <v>255</v>
      </c>
      <c r="K89" s="119" t="s">
        <v>217</v>
      </c>
      <c r="L89" s="119" t="s">
        <v>238</v>
      </c>
      <c r="M89" s="119" t="s">
        <v>97</v>
      </c>
      <c r="N89" s="119" t="s">
        <v>34</v>
      </c>
      <c r="O89" s="119" t="s">
        <v>34</v>
      </c>
      <c r="P89" s="149" t="s">
        <v>239</v>
      </c>
      <c r="Q89" s="120"/>
      <c r="R89" s="9"/>
      <c r="S89" s="9"/>
      <c r="T89" s="9"/>
      <c r="U89" s="9"/>
      <c r="V89" s="9"/>
      <c r="W89" s="9"/>
      <c r="X89" s="9"/>
      <c r="Y89" s="9"/>
      <c r="Z89" s="8"/>
      <c r="AA89" s="2"/>
      <c r="AB89" s="2"/>
      <c r="AC89" s="3"/>
      <c r="AD89" s="3"/>
      <c r="AE89" s="172"/>
      <c r="AF89" s="172"/>
      <c r="AG89" s="172"/>
      <c r="AH89" s="172"/>
      <c r="AI89" s="3"/>
      <c r="AJ89" s="3"/>
      <c r="AK89" s="69"/>
      <c r="AL89" s="20"/>
      <c r="AM89" s="24"/>
      <c r="AN89" s="4"/>
      <c r="AO89" s="25"/>
      <c r="AP89" s="22"/>
      <c r="AQ89" s="4"/>
      <c r="AR89" s="4"/>
    </row>
    <row r="90" spans="3:44" x14ac:dyDescent="0.55000000000000004">
      <c r="C90" s="118" t="s">
        <v>281</v>
      </c>
      <c r="D90" s="127" t="s">
        <v>232</v>
      </c>
      <c r="E90" s="119" t="s">
        <v>256</v>
      </c>
      <c r="F90" s="119" t="s">
        <v>255</v>
      </c>
      <c r="G90" s="119" t="s">
        <v>235</v>
      </c>
      <c r="H90" s="119" t="s">
        <v>257</v>
      </c>
      <c r="I90" s="119" t="s">
        <v>255</v>
      </c>
      <c r="J90" s="119" t="s">
        <v>253</v>
      </c>
      <c r="K90" s="119" t="s">
        <v>217</v>
      </c>
      <c r="L90" s="119" t="s">
        <v>238</v>
      </c>
      <c r="M90" s="119" t="s">
        <v>97</v>
      </c>
      <c r="N90" s="119" t="s">
        <v>34</v>
      </c>
      <c r="O90" s="119" t="s">
        <v>34</v>
      </c>
      <c r="P90" s="149" t="s">
        <v>239</v>
      </c>
      <c r="Q90" s="120"/>
      <c r="R90" s="9"/>
      <c r="S90" s="9"/>
      <c r="T90" s="9"/>
      <c r="U90" s="9"/>
      <c r="V90" s="9"/>
      <c r="W90" s="9"/>
      <c r="X90" s="9"/>
      <c r="Y90" s="9"/>
      <c r="Z90" s="8"/>
      <c r="AA90" s="2"/>
      <c r="AB90" s="2"/>
      <c r="AC90" s="3"/>
      <c r="AD90" s="3"/>
      <c r="AE90" s="172"/>
      <c r="AF90" s="172"/>
      <c r="AG90" s="172"/>
      <c r="AH90" s="172"/>
      <c r="AI90" s="3"/>
      <c r="AJ90" s="3"/>
      <c r="AK90" s="69"/>
      <c r="AL90" s="20"/>
      <c r="AM90" s="24"/>
      <c r="AN90" s="4"/>
      <c r="AO90" s="25"/>
      <c r="AP90" s="22"/>
      <c r="AQ90" s="4"/>
      <c r="AR90" s="4"/>
    </row>
    <row r="91" spans="3:44" x14ac:dyDescent="0.55000000000000004">
      <c r="C91" s="118" t="s">
        <v>362</v>
      </c>
      <c r="D91" s="127" t="s">
        <v>363</v>
      </c>
      <c r="E91" s="119" t="s">
        <v>364</v>
      </c>
      <c r="F91" s="119" t="s">
        <v>365</v>
      </c>
      <c r="G91" s="119" t="s">
        <v>366</v>
      </c>
      <c r="H91" s="119" t="s">
        <v>367</v>
      </c>
      <c r="I91" s="119" t="s">
        <v>368</v>
      </c>
      <c r="J91" s="119" t="s">
        <v>369</v>
      </c>
      <c r="K91" s="119" t="s">
        <v>103</v>
      </c>
      <c r="L91" s="119" t="s">
        <v>106</v>
      </c>
      <c r="M91" s="119" t="s">
        <v>97</v>
      </c>
      <c r="N91" s="119" t="s">
        <v>34</v>
      </c>
      <c r="O91" s="119" t="s">
        <v>34</v>
      </c>
      <c r="P91" s="149" t="str">
        <f>HYPERLINK("#", "https://www.toubou.jp")</f>
        <v>https://www.toubou.jp</v>
      </c>
      <c r="Q91" s="120"/>
      <c r="R91" s="9"/>
      <c r="S91" s="9"/>
      <c r="T91" s="9"/>
      <c r="U91" s="9"/>
      <c r="V91" s="9"/>
      <c r="W91" s="9"/>
      <c r="X91" s="9"/>
      <c r="Y91" s="9"/>
      <c r="Z91" s="8"/>
      <c r="AA91" s="2"/>
      <c r="AB91" s="2"/>
      <c r="AC91" s="3"/>
      <c r="AD91" s="3"/>
      <c r="AE91" s="172">
        <v>1800</v>
      </c>
      <c r="AF91" s="172"/>
      <c r="AG91" s="172"/>
      <c r="AH91" s="172">
        <v>1800</v>
      </c>
      <c r="AI91" s="3"/>
      <c r="AJ91" s="3"/>
      <c r="AK91" s="69"/>
      <c r="AL91" s="20"/>
      <c r="AM91" s="24"/>
      <c r="AN91" s="4"/>
      <c r="AO91" s="25"/>
      <c r="AP91" s="22"/>
      <c r="AQ91" s="4"/>
      <c r="AR91" s="4"/>
    </row>
    <row r="92" spans="3:44" x14ac:dyDescent="0.55000000000000004">
      <c r="C92" s="118" t="s">
        <v>362</v>
      </c>
      <c r="D92" s="127" t="s">
        <v>363</v>
      </c>
      <c r="E92" s="119" t="s">
        <v>364</v>
      </c>
      <c r="F92" s="119" t="s">
        <v>365</v>
      </c>
      <c r="G92" s="119" t="s">
        <v>366</v>
      </c>
      <c r="H92" s="119" t="s">
        <v>367</v>
      </c>
      <c r="I92" s="119" t="s">
        <v>368</v>
      </c>
      <c r="J92" s="119" t="s">
        <v>369</v>
      </c>
      <c r="K92" s="119" t="s">
        <v>103</v>
      </c>
      <c r="L92" s="119" t="s">
        <v>106</v>
      </c>
      <c r="M92" s="119" t="s">
        <v>97</v>
      </c>
      <c r="N92" s="119" t="s">
        <v>34</v>
      </c>
      <c r="O92" s="119" t="s">
        <v>34</v>
      </c>
      <c r="P92" s="149" t="str">
        <f t="shared" ref="P92:P93" si="4">HYPERLINK("#", "https://www.toubou.jp")</f>
        <v>https://www.toubou.jp</v>
      </c>
      <c r="Q92" s="120"/>
      <c r="R92" s="9"/>
      <c r="S92" s="9"/>
      <c r="T92" s="9"/>
      <c r="U92" s="9"/>
      <c r="V92" s="9"/>
      <c r="W92" s="9"/>
      <c r="X92" s="9"/>
      <c r="Y92" s="9"/>
      <c r="Z92" s="8"/>
      <c r="AA92" s="2"/>
      <c r="AB92" s="2"/>
      <c r="AC92" s="3"/>
      <c r="AD92" s="3"/>
      <c r="AE92" s="172">
        <v>1000</v>
      </c>
      <c r="AF92" s="172"/>
      <c r="AG92" s="172"/>
      <c r="AH92" s="172">
        <v>1000</v>
      </c>
      <c r="AI92" s="3"/>
      <c r="AJ92" s="3"/>
      <c r="AK92" s="69"/>
      <c r="AL92" s="20"/>
      <c r="AM92" s="24"/>
      <c r="AN92" s="4"/>
      <c r="AO92" s="25"/>
      <c r="AP92" s="22"/>
      <c r="AQ92" s="4"/>
      <c r="AR92" s="4"/>
    </row>
    <row r="93" spans="3:44" x14ac:dyDescent="0.55000000000000004">
      <c r="C93" s="118" t="s">
        <v>362</v>
      </c>
      <c r="D93" s="127" t="s">
        <v>363</v>
      </c>
      <c r="E93" s="119" t="s">
        <v>364</v>
      </c>
      <c r="F93" s="119" t="s">
        <v>365</v>
      </c>
      <c r="G93" s="119" t="s">
        <v>366</v>
      </c>
      <c r="H93" s="119" t="s">
        <v>367</v>
      </c>
      <c r="I93" s="119" t="s">
        <v>368</v>
      </c>
      <c r="J93" s="119" t="s">
        <v>369</v>
      </c>
      <c r="K93" s="119" t="s">
        <v>103</v>
      </c>
      <c r="L93" s="119" t="s">
        <v>106</v>
      </c>
      <c r="M93" s="119" t="s">
        <v>97</v>
      </c>
      <c r="N93" s="119" t="s">
        <v>34</v>
      </c>
      <c r="O93" s="119" t="s">
        <v>34</v>
      </c>
      <c r="P93" s="149" t="str">
        <f t="shared" si="4"/>
        <v>https://www.toubou.jp</v>
      </c>
      <c r="Q93" s="120"/>
      <c r="R93" s="9"/>
      <c r="S93" s="9"/>
      <c r="T93" s="9"/>
      <c r="U93" s="9"/>
      <c r="V93" s="9"/>
      <c r="W93" s="9"/>
      <c r="X93" s="9"/>
      <c r="Y93" s="9"/>
      <c r="Z93" s="8"/>
      <c r="AA93" s="2"/>
      <c r="AB93" s="2"/>
      <c r="AC93" s="3"/>
      <c r="AD93" s="3"/>
      <c r="AE93" s="172">
        <v>1000</v>
      </c>
      <c r="AF93" s="172"/>
      <c r="AG93" s="172"/>
      <c r="AH93" s="172">
        <v>1000</v>
      </c>
      <c r="AI93" s="3"/>
      <c r="AJ93" s="3"/>
      <c r="AK93" s="69"/>
      <c r="AL93" s="20"/>
      <c r="AM93" s="24"/>
      <c r="AN93" s="4"/>
      <c r="AO93" s="25"/>
      <c r="AP93" s="22"/>
      <c r="AQ93" s="4"/>
      <c r="AR93" s="4"/>
    </row>
    <row r="94" spans="3:44" x14ac:dyDescent="0.55000000000000004">
      <c r="C94" s="118" t="s">
        <v>362</v>
      </c>
      <c r="D94" s="127" t="s">
        <v>363</v>
      </c>
      <c r="E94" s="119" t="s">
        <v>370</v>
      </c>
      <c r="F94" s="119" t="s">
        <v>371</v>
      </c>
      <c r="G94" s="119" t="s">
        <v>366</v>
      </c>
      <c r="H94" s="119" t="s">
        <v>372</v>
      </c>
      <c r="I94" s="119" t="s">
        <v>373</v>
      </c>
      <c r="J94" s="119" t="s">
        <v>374</v>
      </c>
      <c r="K94" s="119" t="s">
        <v>103</v>
      </c>
      <c r="L94" s="119" t="s">
        <v>106</v>
      </c>
      <c r="M94" s="119" t="s">
        <v>97</v>
      </c>
      <c r="N94" s="119" t="s">
        <v>34</v>
      </c>
      <c r="O94" s="119" t="s">
        <v>34</v>
      </c>
      <c r="P94" s="149"/>
      <c r="Q94" s="120"/>
      <c r="R94" s="9"/>
      <c r="S94" s="9"/>
      <c r="T94" s="9"/>
      <c r="U94" s="9"/>
      <c r="V94" s="9"/>
      <c r="W94" s="9"/>
      <c r="X94" s="9"/>
      <c r="Y94" s="9"/>
      <c r="Z94" s="8"/>
      <c r="AA94" s="2"/>
      <c r="AB94" s="2"/>
      <c r="AC94" s="3"/>
      <c r="AD94" s="3"/>
      <c r="AE94" s="172"/>
      <c r="AF94" s="172"/>
      <c r="AG94" s="172"/>
      <c r="AH94" s="172"/>
      <c r="AI94" s="3"/>
      <c r="AJ94" s="3"/>
      <c r="AK94" s="69"/>
      <c r="AL94" s="20"/>
      <c r="AM94" s="24"/>
      <c r="AN94" s="4"/>
      <c r="AO94" s="25"/>
      <c r="AP94" s="22"/>
      <c r="AQ94" s="4"/>
      <c r="AR94" s="4"/>
    </row>
    <row r="95" spans="3:44" x14ac:dyDescent="0.55000000000000004">
      <c r="C95" s="118" t="s">
        <v>362</v>
      </c>
      <c r="D95" s="127" t="s">
        <v>363</v>
      </c>
      <c r="E95" s="119" t="s">
        <v>370</v>
      </c>
      <c r="F95" s="119" t="s">
        <v>371</v>
      </c>
      <c r="G95" s="119" t="s">
        <v>366</v>
      </c>
      <c r="H95" s="119" t="s">
        <v>372</v>
      </c>
      <c r="I95" s="119" t="s">
        <v>373</v>
      </c>
      <c r="J95" s="119" t="s">
        <v>374</v>
      </c>
      <c r="K95" s="119" t="s">
        <v>103</v>
      </c>
      <c r="L95" s="119" t="s">
        <v>131</v>
      </c>
      <c r="M95" s="119" t="s">
        <v>29</v>
      </c>
      <c r="N95" s="119" t="s">
        <v>107</v>
      </c>
      <c r="O95" s="119" t="s">
        <v>107</v>
      </c>
      <c r="P95" s="149"/>
      <c r="Q95" s="120"/>
      <c r="R95" s="9"/>
      <c r="S95" s="9"/>
      <c r="T95" s="9"/>
      <c r="U95" s="9"/>
      <c r="V95" s="9"/>
      <c r="W95" s="9"/>
      <c r="X95" s="9"/>
      <c r="Y95" s="9"/>
      <c r="Z95" s="8"/>
      <c r="AA95" s="2"/>
      <c r="AB95" s="2"/>
      <c r="AC95" s="3"/>
      <c r="AD95" s="3"/>
      <c r="AE95" s="172"/>
      <c r="AF95" s="172"/>
      <c r="AG95" s="172"/>
      <c r="AH95" s="172"/>
      <c r="AI95" s="3"/>
      <c r="AJ95" s="3"/>
      <c r="AK95" s="69"/>
      <c r="AL95" s="20"/>
      <c r="AM95" s="24"/>
      <c r="AN95" s="4"/>
      <c r="AO95" s="25"/>
      <c r="AP95" s="22"/>
      <c r="AQ95" s="4"/>
      <c r="AR95" s="4"/>
    </row>
    <row r="96" spans="3:44" x14ac:dyDescent="0.55000000000000004">
      <c r="C96" s="118" t="s">
        <v>362</v>
      </c>
      <c r="D96" s="127" t="s">
        <v>363</v>
      </c>
      <c r="E96" s="119" t="s">
        <v>370</v>
      </c>
      <c r="F96" s="119" t="s">
        <v>371</v>
      </c>
      <c r="G96" s="119" t="s">
        <v>366</v>
      </c>
      <c r="H96" s="119" t="s">
        <v>372</v>
      </c>
      <c r="I96" s="119" t="s">
        <v>373</v>
      </c>
      <c r="J96" s="119" t="s">
        <v>374</v>
      </c>
      <c r="K96" s="119" t="s">
        <v>103</v>
      </c>
      <c r="L96" s="119" t="s">
        <v>106</v>
      </c>
      <c r="M96" s="119" t="s">
        <v>29</v>
      </c>
      <c r="N96" s="119" t="s">
        <v>107</v>
      </c>
      <c r="O96" s="119" t="s">
        <v>107</v>
      </c>
      <c r="P96" s="149"/>
      <c r="Q96" s="120"/>
      <c r="R96" s="9"/>
      <c r="S96" s="9"/>
      <c r="T96" s="9"/>
      <c r="U96" s="9"/>
      <c r="V96" s="9"/>
      <c r="W96" s="9"/>
      <c r="X96" s="9"/>
      <c r="Y96" s="9"/>
      <c r="Z96" s="8"/>
      <c r="AA96" s="2"/>
      <c r="AB96" s="2"/>
      <c r="AC96" s="3"/>
      <c r="AD96" s="3"/>
      <c r="AE96" s="172"/>
      <c r="AF96" s="172"/>
      <c r="AG96" s="172"/>
      <c r="AH96" s="172"/>
      <c r="AI96" s="3"/>
      <c r="AJ96" s="3"/>
      <c r="AK96" s="69"/>
      <c r="AL96" s="20"/>
      <c r="AM96" s="24"/>
      <c r="AN96" s="4"/>
      <c r="AO96" s="25"/>
      <c r="AP96" s="22"/>
      <c r="AQ96" s="4"/>
      <c r="AR96" s="4"/>
    </row>
    <row r="97" spans="1:44" x14ac:dyDescent="0.55000000000000004">
      <c r="C97" s="118" t="s">
        <v>362</v>
      </c>
      <c r="D97" s="127" t="s">
        <v>363</v>
      </c>
      <c r="E97" s="119" t="s">
        <v>375</v>
      </c>
      <c r="F97" s="119" t="s">
        <v>376</v>
      </c>
      <c r="G97" s="119" t="s">
        <v>366</v>
      </c>
      <c r="H97" s="119" t="s">
        <v>377</v>
      </c>
      <c r="I97" s="119" t="s">
        <v>378</v>
      </c>
      <c r="J97" s="119" t="s">
        <v>379</v>
      </c>
      <c r="K97" s="119" t="s">
        <v>103</v>
      </c>
      <c r="L97" s="119" t="s">
        <v>117</v>
      </c>
      <c r="M97" s="119" t="s">
        <v>97</v>
      </c>
      <c r="N97" s="119" t="s">
        <v>34</v>
      </c>
      <c r="O97" s="119" t="s">
        <v>34</v>
      </c>
      <c r="P97" s="149"/>
      <c r="Q97" s="120"/>
      <c r="R97" s="9"/>
      <c r="S97" s="9"/>
      <c r="T97" s="9"/>
      <c r="U97" s="9"/>
      <c r="V97" s="9"/>
      <c r="W97" s="9"/>
      <c r="X97" s="9"/>
      <c r="Y97" s="9"/>
      <c r="Z97" s="8"/>
      <c r="AA97" s="2"/>
      <c r="AB97" s="2"/>
      <c r="AC97" s="3"/>
      <c r="AD97" s="3"/>
      <c r="AE97" s="172">
        <v>3400</v>
      </c>
      <c r="AF97" s="172"/>
      <c r="AG97" s="172"/>
      <c r="AH97" s="172">
        <v>3400</v>
      </c>
      <c r="AI97" s="3"/>
      <c r="AJ97" s="3"/>
      <c r="AK97" s="69"/>
      <c r="AL97" s="20"/>
      <c r="AM97" s="24"/>
      <c r="AN97" s="4"/>
      <c r="AO97" s="25"/>
      <c r="AP97" s="22"/>
      <c r="AQ97" s="4"/>
      <c r="AR97" s="4"/>
    </row>
    <row r="98" spans="1:44" x14ac:dyDescent="0.55000000000000004">
      <c r="C98" s="118" t="s">
        <v>362</v>
      </c>
      <c r="D98" s="127" t="s">
        <v>363</v>
      </c>
      <c r="E98" s="119" t="s">
        <v>375</v>
      </c>
      <c r="F98" s="119" t="s">
        <v>376</v>
      </c>
      <c r="G98" s="119" t="s">
        <v>366</v>
      </c>
      <c r="H98" s="119" t="s">
        <v>377</v>
      </c>
      <c r="I98" s="119" t="s">
        <v>378</v>
      </c>
      <c r="J98" s="119" t="s">
        <v>379</v>
      </c>
      <c r="K98" s="119" t="s">
        <v>103</v>
      </c>
      <c r="L98" s="119" t="s">
        <v>106</v>
      </c>
      <c r="M98" s="119" t="s">
        <v>97</v>
      </c>
      <c r="N98" s="119" t="s">
        <v>34</v>
      </c>
      <c r="O98" s="119" t="s">
        <v>34</v>
      </c>
      <c r="P98" s="149" t="s">
        <v>127</v>
      </c>
      <c r="Q98" s="120"/>
      <c r="R98" s="9"/>
      <c r="S98" s="9"/>
      <c r="T98" s="9"/>
      <c r="U98" s="9"/>
      <c r="V98" s="9"/>
      <c r="W98" s="9"/>
      <c r="X98" s="9"/>
      <c r="Y98" s="9"/>
      <c r="Z98" s="8"/>
      <c r="AA98" s="2"/>
      <c r="AB98" s="2"/>
      <c r="AC98" s="3"/>
      <c r="AD98" s="3"/>
      <c r="AE98" s="172">
        <v>700</v>
      </c>
      <c r="AF98" s="172"/>
      <c r="AG98" s="172"/>
      <c r="AH98" s="172">
        <v>700</v>
      </c>
      <c r="AI98" s="3"/>
      <c r="AJ98" s="3"/>
      <c r="AK98" s="69"/>
      <c r="AL98" s="20"/>
      <c r="AM98" s="24"/>
      <c r="AN98" s="4"/>
      <c r="AO98" s="25"/>
      <c r="AP98" s="22"/>
      <c r="AQ98" s="4"/>
      <c r="AR98" s="4"/>
    </row>
    <row r="99" spans="1:44" x14ac:dyDescent="0.55000000000000004">
      <c r="C99" s="118" t="s">
        <v>362</v>
      </c>
      <c r="D99" s="127" t="s">
        <v>363</v>
      </c>
      <c r="E99" s="119" t="s">
        <v>375</v>
      </c>
      <c r="F99" s="119" t="s">
        <v>376</v>
      </c>
      <c r="G99" s="119" t="s">
        <v>366</v>
      </c>
      <c r="H99" s="119" t="s">
        <v>377</v>
      </c>
      <c r="I99" s="119" t="s">
        <v>378</v>
      </c>
      <c r="J99" s="119" t="s">
        <v>379</v>
      </c>
      <c r="K99" s="119" t="s">
        <v>103</v>
      </c>
      <c r="L99" s="119" t="s">
        <v>106</v>
      </c>
      <c r="M99" s="119" t="s">
        <v>97</v>
      </c>
      <c r="N99" s="119" t="s">
        <v>34</v>
      </c>
      <c r="O99" s="119" t="s">
        <v>34</v>
      </c>
      <c r="P99" s="149" t="s">
        <v>127</v>
      </c>
      <c r="Q99" s="120"/>
      <c r="R99" s="9"/>
      <c r="S99" s="9"/>
      <c r="T99" s="9"/>
      <c r="U99" s="9"/>
      <c r="V99" s="9"/>
      <c r="W99" s="9"/>
      <c r="X99" s="9"/>
      <c r="Y99" s="9"/>
      <c r="Z99" s="8"/>
      <c r="AA99" s="2"/>
      <c r="AB99" s="2"/>
      <c r="AC99" s="3"/>
      <c r="AD99" s="3"/>
      <c r="AE99" s="172">
        <v>5000</v>
      </c>
      <c r="AF99" s="172"/>
      <c r="AG99" s="172"/>
      <c r="AH99" s="172">
        <v>5000</v>
      </c>
      <c r="AI99" s="3"/>
      <c r="AJ99" s="3"/>
      <c r="AK99" s="69"/>
      <c r="AL99" s="20"/>
      <c r="AM99" s="24"/>
      <c r="AN99" s="4"/>
      <c r="AO99" s="25"/>
      <c r="AP99" s="22"/>
      <c r="AQ99" s="4"/>
      <c r="AR99" s="4"/>
    </row>
    <row r="100" spans="1:44" x14ac:dyDescent="0.55000000000000004">
      <c r="C100" s="118" t="s">
        <v>362</v>
      </c>
      <c r="D100" s="127" t="s">
        <v>363</v>
      </c>
      <c r="E100" s="119" t="s">
        <v>375</v>
      </c>
      <c r="F100" s="119" t="s">
        <v>376</v>
      </c>
      <c r="G100" s="119" t="s">
        <v>366</v>
      </c>
      <c r="H100" s="119" t="s">
        <v>377</v>
      </c>
      <c r="I100" s="119" t="s">
        <v>378</v>
      </c>
      <c r="J100" s="119" t="s">
        <v>379</v>
      </c>
      <c r="K100" s="119" t="s">
        <v>103</v>
      </c>
      <c r="L100" s="119" t="s">
        <v>238</v>
      </c>
      <c r="M100" s="119" t="s">
        <v>97</v>
      </c>
      <c r="N100" s="119" t="s">
        <v>34</v>
      </c>
      <c r="O100" s="119" t="s">
        <v>34</v>
      </c>
      <c r="P100" s="149"/>
      <c r="Q100" s="120"/>
      <c r="R100" s="9"/>
      <c r="S100" s="9"/>
      <c r="T100" s="9"/>
      <c r="U100" s="9"/>
      <c r="V100" s="9"/>
      <c r="W100" s="9"/>
      <c r="X100" s="9"/>
      <c r="Y100" s="9"/>
      <c r="Z100" s="8"/>
      <c r="AA100" s="2"/>
      <c r="AB100" s="2"/>
      <c r="AC100" s="3"/>
      <c r="AD100" s="3"/>
      <c r="AE100" s="172">
        <v>1600</v>
      </c>
      <c r="AF100" s="172"/>
      <c r="AG100" s="172"/>
      <c r="AH100" s="172">
        <v>1600</v>
      </c>
      <c r="AI100" s="3"/>
      <c r="AJ100" s="3"/>
      <c r="AK100" s="69"/>
      <c r="AL100" s="20"/>
      <c r="AM100" s="24"/>
      <c r="AN100" s="4"/>
      <c r="AO100" s="25"/>
      <c r="AP100" s="22"/>
      <c r="AQ100" s="4"/>
      <c r="AR100" s="4"/>
    </row>
    <row r="101" spans="1:44" x14ac:dyDescent="0.55000000000000004">
      <c r="C101" s="112" t="s">
        <v>281</v>
      </c>
      <c r="D101" s="128" t="s">
        <v>258</v>
      </c>
      <c r="E101" s="101" t="s">
        <v>259</v>
      </c>
      <c r="F101" s="101" t="s">
        <v>260</v>
      </c>
      <c r="G101" s="101" t="s">
        <v>261</v>
      </c>
      <c r="H101" s="101" t="s">
        <v>262</v>
      </c>
      <c r="I101" s="101" t="s">
        <v>260</v>
      </c>
      <c r="J101" s="101" t="s">
        <v>263</v>
      </c>
      <c r="K101" s="101" t="s">
        <v>217</v>
      </c>
      <c r="L101" s="101" t="s">
        <v>131</v>
      </c>
      <c r="M101" s="101" t="s">
        <v>97</v>
      </c>
      <c r="N101" s="101" t="s">
        <v>34</v>
      </c>
      <c r="O101" s="101" t="s">
        <v>34</v>
      </c>
      <c r="P101" s="150" t="s">
        <v>264</v>
      </c>
      <c r="Q101" s="113"/>
      <c r="R101" s="9"/>
      <c r="S101" s="9"/>
      <c r="T101" s="9"/>
      <c r="U101" s="9"/>
      <c r="V101" s="9"/>
      <c r="W101" s="9"/>
      <c r="X101" s="9"/>
      <c r="Y101" s="9"/>
      <c r="Z101" s="8"/>
      <c r="AA101" s="2"/>
      <c r="AB101" s="2"/>
      <c r="AC101" s="3"/>
      <c r="AD101" s="3"/>
      <c r="AE101" s="172">
        <v>100</v>
      </c>
      <c r="AF101" s="172">
        <v>100</v>
      </c>
      <c r="AG101" s="172"/>
      <c r="AH101" s="172">
        <v>200</v>
      </c>
      <c r="AI101" s="3"/>
      <c r="AJ101" s="3"/>
      <c r="AK101" s="69"/>
      <c r="AL101" s="20"/>
      <c r="AM101" s="24"/>
      <c r="AN101" s="4"/>
      <c r="AO101" s="25"/>
      <c r="AP101" s="22"/>
      <c r="AQ101" s="4"/>
      <c r="AR101" s="4"/>
    </row>
    <row r="102" spans="1:44" x14ac:dyDescent="0.55000000000000004">
      <c r="A102">
        <v>46</v>
      </c>
      <c r="C102" s="112" t="s">
        <v>282</v>
      </c>
      <c r="D102" s="128" t="s">
        <v>178</v>
      </c>
      <c r="E102" s="101" t="s">
        <v>285</v>
      </c>
      <c r="F102" s="101" t="s">
        <v>180</v>
      </c>
      <c r="G102" s="101" t="s">
        <v>181</v>
      </c>
      <c r="H102" s="101" t="s">
        <v>182</v>
      </c>
      <c r="I102" s="101" t="s">
        <v>180</v>
      </c>
      <c r="J102" s="101" t="s">
        <v>183</v>
      </c>
      <c r="K102" s="101" t="s">
        <v>103</v>
      </c>
      <c r="L102" s="101" t="s">
        <v>189</v>
      </c>
      <c r="M102" s="101" t="s">
        <v>97</v>
      </c>
      <c r="N102" s="101" t="s">
        <v>34</v>
      </c>
      <c r="O102" s="101" t="s">
        <v>34</v>
      </c>
      <c r="P102" s="150"/>
      <c r="Q102" s="113"/>
      <c r="R102" s="9"/>
      <c r="S102" s="9"/>
      <c r="T102" s="9"/>
      <c r="U102" s="9"/>
      <c r="V102" s="9"/>
      <c r="W102" s="9"/>
      <c r="X102" s="9"/>
      <c r="Y102" s="9"/>
      <c r="Z102" s="8"/>
      <c r="AA102" s="2"/>
      <c r="AB102" s="2"/>
      <c r="AC102" s="3"/>
      <c r="AD102" s="3"/>
      <c r="AE102" s="172">
        <v>344</v>
      </c>
      <c r="AF102" s="172"/>
      <c r="AG102" s="172"/>
      <c r="AH102" s="172">
        <v>344</v>
      </c>
      <c r="AI102" s="3"/>
      <c r="AJ102" s="3"/>
      <c r="AK102" s="69"/>
      <c r="AL102" s="20"/>
      <c r="AM102" s="24"/>
      <c r="AN102" s="4"/>
      <c r="AO102" s="25"/>
      <c r="AP102" s="22"/>
      <c r="AQ102" s="4"/>
      <c r="AR102" s="4"/>
    </row>
    <row r="103" spans="1:44" x14ac:dyDescent="0.55000000000000004">
      <c r="A103">
        <v>47</v>
      </c>
      <c r="C103" s="112" t="s">
        <v>282</v>
      </c>
      <c r="D103" s="128" t="s">
        <v>178</v>
      </c>
      <c r="E103" s="101" t="s">
        <v>179</v>
      </c>
      <c r="F103" s="101" t="s">
        <v>180</v>
      </c>
      <c r="G103" s="101" t="s">
        <v>181</v>
      </c>
      <c r="H103" s="101" t="s">
        <v>182</v>
      </c>
      <c r="I103" s="101" t="s">
        <v>180</v>
      </c>
      <c r="J103" s="101" t="s">
        <v>183</v>
      </c>
      <c r="K103" s="101" t="s">
        <v>103</v>
      </c>
      <c r="L103" s="101" t="s">
        <v>190</v>
      </c>
      <c r="M103" s="101" t="s">
        <v>97</v>
      </c>
      <c r="N103" s="101" t="s">
        <v>34</v>
      </c>
      <c r="O103" s="101" t="s">
        <v>34</v>
      </c>
      <c r="P103" s="150"/>
      <c r="Q103" s="113"/>
      <c r="R103" s="9"/>
      <c r="S103" s="9"/>
      <c r="T103" s="9"/>
      <c r="U103" s="9"/>
      <c r="V103" s="9"/>
      <c r="W103" s="9"/>
      <c r="X103" s="9"/>
      <c r="Y103" s="9"/>
      <c r="Z103" s="8"/>
      <c r="AA103" s="2"/>
      <c r="AB103" s="2"/>
      <c r="AC103" s="3"/>
      <c r="AD103" s="3"/>
      <c r="AE103" s="172">
        <v>275</v>
      </c>
      <c r="AF103" s="172"/>
      <c r="AG103" s="172"/>
      <c r="AH103" s="172">
        <v>275</v>
      </c>
      <c r="AI103" s="3"/>
      <c r="AJ103" s="3"/>
      <c r="AK103" s="69"/>
      <c r="AL103" s="20"/>
      <c r="AM103" s="24"/>
      <c r="AN103" s="4"/>
      <c r="AO103" s="25"/>
      <c r="AP103" s="22"/>
      <c r="AQ103" s="4"/>
      <c r="AR103" s="4"/>
    </row>
    <row r="104" spans="1:44" x14ac:dyDescent="0.55000000000000004">
      <c r="A104">
        <v>48</v>
      </c>
      <c r="C104" s="112" t="s">
        <v>282</v>
      </c>
      <c r="D104" s="128" t="s">
        <v>178</v>
      </c>
      <c r="E104" s="101" t="s">
        <v>184</v>
      </c>
      <c r="F104" s="101" t="s">
        <v>185</v>
      </c>
      <c r="G104" s="101" t="s">
        <v>186</v>
      </c>
      <c r="H104" s="101" t="s">
        <v>187</v>
      </c>
      <c r="I104" s="101" t="s">
        <v>185</v>
      </c>
      <c r="J104" s="101" t="s">
        <v>188</v>
      </c>
      <c r="K104" s="101" t="s">
        <v>103</v>
      </c>
      <c r="L104" s="101" t="s">
        <v>191</v>
      </c>
      <c r="M104" s="101" t="s">
        <v>29</v>
      </c>
      <c r="N104" s="101" t="s">
        <v>107</v>
      </c>
      <c r="O104" s="101" t="s">
        <v>107</v>
      </c>
      <c r="P104" s="150"/>
      <c r="Q104" s="113"/>
      <c r="R104" s="9"/>
      <c r="S104" s="9"/>
      <c r="T104" s="9"/>
      <c r="U104" s="9"/>
      <c r="V104" s="9"/>
      <c r="W104" s="9"/>
      <c r="X104" s="9"/>
      <c r="Y104" s="9"/>
      <c r="Z104" s="8"/>
      <c r="AA104" s="2"/>
      <c r="AB104" s="2"/>
      <c r="AC104" s="3"/>
      <c r="AD104" s="3"/>
      <c r="AE104" s="172">
        <v>253</v>
      </c>
      <c r="AF104" s="172"/>
      <c r="AG104" s="172"/>
      <c r="AH104" s="172">
        <v>253</v>
      </c>
      <c r="AI104" s="3"/>
      <c r="AJ104" s="3"/>
      <c r="AK104" s="69"/>
      <c r="AL104" s="20"/>
      <c r="AM104" s="24"/>
      <c r="AN104" s="4"/>
      <c r="AO104" s="25"/>
      <c r="AP104" s="22"/>
      <c r="AQ104" s="4"/>
      <c r="AR104" s="4"/>
    </row>
    <row r="105" spans="1:44" x14ac:dyDescent="0.55000000000000004">
      <c r="C105" s="112" t="s">
        <v>445</v>
      </c>
      <c r="D105" s="128" t="s">
        <v>178</v>
      </c>
      <c r="E105" s="101" t="s">
        <v>447</v>
      </c>
      <c r="F105" s="101" t="s">
        <v>448</v>
      </c>
      <c r="G105" s="101" t="s">
        <v>181</v>
      </c>
      <c r="H105" s="101" t="s">
        <v>449</v>
      </c>
      <c r="I105" s="101" t="s">
        <v>448</v>
      </c>
      <c r="J105" s="101" t="s">
        <v>450</v>
      </c>
      <c r="K105" s="101" t="s">
        <v>103</v>
      </c>
      <c r="L105" s="101" t="s">
        <v>106</v>
      </c>
      <c r="M105" s="101" t="s">
        <v>97</v>
      </c>
      <c r="N105" s="101" t="s">
        <v>34</v>
      </c>
      <c r="O105" s="101" t="s">
        <v>34</v>
      </c>
      <c r="P105" s="150"/>
      <c r="Q105" s="113"/>
      <c r="R105" s="9"/>
      <c r="S105" s="9"/>
      <c r="T105" s="9"/>
      <c r="U105" s="9"/>
      <c r="V105" s="9"/>
      <c r="W105" s="9"/>
      <c r="X105" s="9"/>
      <c r="Y105" s="9"/>
      <c r="Z105" s="8"/>
      <c r="AA105" s="2"/>
      <c r="AB105" s="2"/>
      <c r="AC105" s="3"/>
      <c r="AD105" s="3"/>
      <c r="AE105" s="172">
        <v>150</v>
      </c>
      <c r="AF105" s="172"/>
      <c r="AG105" s="172"/>
      <c r="AH105" s="172">
        <v>150</v>
      </c>
      <c r="AI105" s="3"/>
      <c r="AJ105" s="3"/>
      <c r="AK105" s="69"/>
      <c r="AL105" s="20"/>
      <c r="AM105" s="24"/>
      <c r="AN105" s="4"/>
      <c r="AO105" s="25"/>
      <c r="AP105" s="22"/>
      <c r="AQ105" s="4"/>
      <c r="AR105" s="4"/>
    </row>
    <row r="106" spans="1:44" x14ac:dyDescent="0.55000000000000004">
      <c r="C106" s="112" t="s">
        <v>445</v>
      </c>
      <c r="D106" s="128" t="s">
        <v>178</v>
      </c>
      <c r="E106" s="101" t="s">
        <v>446</v>
      </c>
      <c r="F106" s="101" t="s">
        <v>448</v>
      </c>
      <c r="G106" s="101" t="s">
        <v>181</v>
      </c>
      <c r="H106" s="101" t="s">
        <v>449</v>
      </c>
      <c r="I106" s="101" t="s">
        <v>448</v>
      </c>
      <c r="J106" s="101" t="s">
        <v>450</v>
      </c>
      <c r="K106" s="101" t="s">
        <v>103</v>
      </c>
      <c r="L106" s="101" t="s">
        <v>106</v>
      </c>
      <c r="M106" s="101" t="s">
        <v>97</v>
      </c>
      <c r="N106" s="101" t="s">
        <v>34</v>
      </c>
      <c r="O106" s="101" t="s">
        <v>34</v>
      </c>
      <c r="P106" s="150"/>
      <c r="Q106" s="113"/>
      <c r="R106" s="9"/>
      <c r="S106" s="9"/>
      <c r="T106" s="9"/>
      <c r="U106" s="9"/>
      <c r="V106" s="9"/>
      <c r="W106" s="9"/>
      <c r="X106" s="9"/>
      <c r="Y106" s="9"/>
      <c r="Z106" s="8"/>
      <c r="AA106" s="2"/>
      <c r="AB106" s="2"/>
      <c r="AC106" s="3"/>
      <c r="AD106" s="3"/>
      <c r="AE106" s="172">
        <v>90</v>
      </c>
      <c r="AF106" s="172"/>
      <c r="AG106" s="172"/>
      <c r="AH106" s="172">
        <v>90</v>
      </c>
      <c r="AI106" s="3"/>
      <c r="AJ106" s="3"/>
      <c r="AK106" s="69"/>
      <c r="AL106" s="20"/>
      <c r="AM106" s="24"/>
      <c r="AN106" s="4"/>
      <c r="AO106" s="25"/>
      <c r="AP106" s="22"/>
      <c r="AQ106" s="4"/>
      <c r="AR106" s="4"/>
    </row>
    <row r="107" spans="1:44" x14ac:dyDescent="0.55000000000000004">
      <c r="C107" s="114" t="s">
        <v>281</v>
      </c>
      <c r="D107" s="129" t="s">
        <v>265</v>
      </c>
      <c r="E107" s="102" t="s">
        <v>266</v>
      </c>
      <c r="F107" s="102" t="s">
        <v>267</v>
      </c>
      <c r="G107" s="102" t="s">
        <v>268</v>
      </c>
      <c r="H107" s="102" t="s">
        <v>269</v>
      </c>
      <c r="I107" s="102" t="s">
        <v>267</v>
      </c>
      <c r="J107" s="102" t="s">
        <v>270</v>
      </c>
      <c r="K107" s="102" t="s">
        <v>217</v>
      </c>
      <c r="L107" s="102" t="s">
        <v>104</v>
      </c>
      <c r="M107" s="102" t="s">
        <v>271</v>
      </c>
      <c r="N107" s="102" t="s">
        <v>34</v>
      </c>
      <c r="O107" s="102" t="s">
        <v>34</v>
      </c>
      <c r="P107" s="151"/>
      <c r="Q107" s="115"/>
      <c r="R107" s="9"/>
      <c r="S107" s="9"/>
      <c r="T107" s="9"/>
      <c r="U107" s="9"/>
      <c r="V107" s="9"/>
      <c r="W107" s="9"/>
      <c r="X107" s="9"/>
      <c r="Y107" s="9"/>
      <c r="Z107" s="8"/>
      <c r="AA107" s="2"/>
      <c r="AB107" s="2"/>
      <c r="AC107" s="3"/>
      <c r="AD107" s="3"/>
      <c r="AE107" s="172">
        <v>414</v>
      </c>
      <c r="AF107" s="172"/>
      <c r="AG107" s="172"/>
      <c r="AH107" s="172">
        <v>414</v>
      </c>
      <c r="AI107" s="3"/>
      <c r="AJ107" s="3"/>
      <c r="AK107" s="69"/>
      <c r="AL107" s="20"/>
      <c r="AM107" s="24"/>
      <c r="AN107" s="4"/>
      <c r="AO107" s="25"/>
      <c r="AP107" s="22"/>
      <c r="AQ107" s="4"/>
      <c r="AR107" s="4"/>
    </row>
    <row r="108" spans="1:44" ht="36" x14ac:dyDescent="0.55000000000000004">
      <c r="C108" s="114" t="s">
        <v>281</v>
      </c>
      <c r="D108" s="129" t="s">
        <v>265</v>
      </c>
      <c r="E108" s="102" t="s">
        <v>266</v>
      </c>
      <c r="F108" s="102" t="s">
        <v>267</v>
      </c>
      <c r="G108" s="102" t="s">
        <v>268</v>
      </c>
      <c r="H108" s="102" t="s">
        <v>269</v>
      </c>
      <c r="I108" s="102" t="s">
        <v>267</v>
      </c>
      <c r="J108" s="102" t="s">
        <v>270</v>
      </c>
      <c r="K108" s="102" t="s">
        <v>217</v>
      </c>
      <c r="L108" s="102" t="s">
        <v>224</v>
      </c>
      <c r="M108" s="102" t="s">
        <v>271</v>
      </c>
      <c r="N108" s="102" t="s">
        <v>34</v>
      </c>
      <c r="O108" s="102" t="s">
        <v>34</v>
      </c>
      <c r="P108" s="151"/>
      <c r="Q108" s="115"/>
      <c r="R108" s="9"/>
      <c r="S108" s="9"/>
      <c r="T108" s="9"/>
      <c r="U108" s="9"/>
      <c r="V108" s="9"/>
      <c r="W108" s="9"/>
      <c r="X108" s="9"/>
      <c r="Y108" s="9"/>
      <c r="Z108" s="8"/>
      <c r="AA108" s="2"/>
      <c r="AB108" s="2"/>
      <c r="AC108" s="3"/>
      <c r="AD108" s="3"/>
      <c r="AE108" s="172" t="s">
        <v>451</v>
      </c>
      <c r="AF108" s="172"/>
      <c r="AG108" s="172"/>
      <c r="AH108" s="172" t="s">
        <v>451</v>
      </c>
      <c r="AI108" s="3"/>
      <c r="AJ108" s="3"/>
      <c r="AK108" s="69"/>
      <c r="AL108" s="20"/>
      <c r="AM108" s="24"/>
      <c r="AN108" s="4"/>
      <c r="AO108" s="25"/>
      <c r="AP108" s="22"/>
      <c r="AQ108" s="4"/>
      <c r="AR108" s="4"/>
    </row>
    <row r="109" spans="1:44" ht="36" x14ac:dyDescent="0.55000000000000004">
      <c r="C109" s="114" t="s">
        <v>281</v>
      </c>
      <c r="D109" s="129" t="s">
        <v>265</v>
      </c>
      <c r="E109" s="102" t="s">
        <v>266</v>
      </c>
      <c r="F109" s="102" t="s">
        <v>267</v>
      </c>
      <c r="G109" s="102" t="s">
        <v>268</v>
      </c>
      <c r="H109" s="102" t="s">
        <v>269</v>
      </c>
      <c r="I109" s="102" t="s">
        <v>267</v>
      </c>
      <c r="J109" s="102" t="s">
        <v>270</v>
      </c>
      <c r="K109" s="102" t="s">
        <v>217</v>
      </c>
      <c r="L109" s="102" t="s">
        <v>131</v>
      </c>
      <c r="M109" s="102" t="s">
        <v>271</v>
      </c>
      <c r="N109" s="102" t="s">
        <v>34</v>
      </c>
      <c r="O109" s="102" t="s">
        <v>34</v>
      </c>
      <c r="P109" s="151"/>
      <c r="Q109" s="115"/>
      <c r="R109" s="9"/>
      <c r="S109" s="9"/>
      <c r="T109" s="9"/>
      <c r="U109" s="9"/>
      <c r="V109" s="9"/>
      <c r="W109" s="9"/>
      <c r="X109" s="9"/>
      <c r="Y109" s="9"/>
      <c r="Z109" s="8"/>
      <c r="AA109" s="2"/>
      <c r="AB109" s="2"/>
      <c r="AC109" s="3"/>
      <c r="AD109" s="3"/>
      <c r="AE109" s="172" t="s">
        <v>452</v>
      </c>
      <c r="AF109" s="172"/>
      <c r="AG109" s="172"/>
      <c r="AH109" s="172" t="s">
        <v>452</v>
      </c>
      <c r="AI109" s="3"/>
      <c r="AJ109" s="3"/>
      <c r="AK109" s="69"/>
      <c r="AL109" s="20"/>
      <c r="AM109" s="24"/>
      <c r="AN109" s="4"/>
      <c r="AO109" s="25"/>
      <c r="AP109" s="22"/>
      <c r="AQ109" s="4"/>
      <c r="AR109" s="4"/>
    </row>
    <row r="110" spans="1:44" ht="36" x14ac:dyDescent="0.55000000000000004">
      <c r="C110" s="114" t="s">
        <v>281</v>
      </c>
      <c r="D110" s="129" t="s">
        <v>265</v>
      </c>
      <c r="E110" s="102" t="s">
        <v>272</v>
      </c>
      <c r="F110" s="132" t="s">
        <v>296</v>
      </c>
      <c r="G110" s="102" t="s">
        <v>268</v>
      </c>
      <c r="H110" s="102" t="s">
        <v>273</v>
      </c>
      <c r="I110" s="132" t="s">
        <v>385</v>
      </c>
      <c r="J110" s="132" t="s">
        <v>386</v>
      </c>
      <c r="K110" s="102" t="s">
        <v>217</v>
      </c>
      <c r="L110" s="102" t="s">
        <v>104</v>
      </c>
      <c r="M110" s="102" t="s">
        <v>271</v>
      </c>
      <c r="N110" s="102" t="s">
        <v>34</v>
      </c>
      <c r="O110" s="102" t="s">
        <v>34</v>
      </c>
      <c r="P110" s="151"/>
      <c r="Q110" s="115" t="s">
        <v>387</v>
      </c>
      <c r="R110" s="9"/>
      <c r="S110" s="9"/>
      <c r="T110" s="9"/>
      <c r="U110" s="9"/>
      <c r="V110" s="9"/>
      <c r="W110" s="9"/>
      <c r="X110" s="9"/>
      <c r="Y110" s="9"/>
      <c r="Z110" s="8"/>
      <c r="AA110" s="2"/>
      <c r="AB110" s="2"/>
      <c r="AC110" s="3"/>
      <c r="AD110" s="3"/>
      <c r="AE110" s="172" t="s">
        <v>453</v>
      </c>
      <c r="AF110" s="172"/>
      <c r="AG110" s="172"/>
      <c r="AH110" s="172" t="s">
        <v>453</v>
      </c>
      <c r="AI110" s="3"/>
      <c r="AJ110" s="3"/>
      <c r="AK110" s="69"/>
      <c r="AL110" s="20"/>
      <c r="AM110" s="24"/>
      <c r="AN110" s="4"/>
      <c r="AO110" s="25"/>
      <c r="AP110" s="22"/>
      <c r="AQ110" s="4"/>
      <c r="AR110" s="4"/>
    </row>
    <row r="111" spans="1:44" x14ac:dyDescent="0.55000000000000004">
      <c r="C111" s="114" t="s">
        <v>281</v>
      </c>
      <c r="D111" s="129" t="s">
        <v>265</v>
      </c>
      <c r="E111" s="102" t="s">
        <v>274</v>
      </c>
      <c r="F111" s="102" t="s">
        <v>270</v>
      </c>
      <c r="G111" s="102" t="s">
        <v>268</v>
      </c>
      <c r="H111" s="102" t="s">
        <v>275</v>
      </c>
      <c r="I111" s="102" t="s">
        <v>270</v>
      </c>
      <c r="J111" s="102" t="s">
        <v>276</v>
      </c>
      <c r="K111" s="102" t="s">
        <v>217</v>
      </c>
      <c r="L111" s="102" t="s">
        <v>104</v>
      </c>
      <c r="M111" s="102" t="s">
        <v>271</v>
      </c>
      <c r="N111" s="102" t="s">
        <v>34</v>
      </c>
      <c r="O111" s="102" t="s">
        <v>34</v>
      </c>
      <c r="P111" s="151"/>
      <c r="Q111" s="115"/>
      <c r="R111" s="9"/>
      <c r="S111" s="9"/>
      <c r="T111" s="9"/>
      <c r="U111" s="9"/>
      <c r="V111" s="9"/>
      <c r="W111" s="9"/>
      <c r="X111" s="9"/>
      <c r="Y111" s="9"/>
      <c r="Z111" s="8"/>
      <c r="AA111" s="2"/>
      <c r="AB111" s="2"/>
      <c r="AC111" s="3"/>
      <c r="AD111" s="3"/>
      <c r="AE111" s="172">
        <v>221</v>
      </c>
      <c r="AF111" s="172">
        <v>150</v>
      </c>
      <c r="AG111" s="172"/>
      <c r="AH111" s="172">
        <v>371</v>
      </c>
      <c r="AI111" s="3"/>
      <c r="AJ111" s="3"/>
      <c r="AK111" s="69"/>
      <c r="AL111" s="20"/>
      <c r="AM111" s="24"/>
      <c r="AN111" s="4"/>
      <c r="AO111" s="25"/>
      <c r="AP111" s="22"/>
      <c r="AQ111" s="4"/>
      <c r="AR111" s="4"/>
    </row>
    <row r="112" spans="1:44" x14ac:dyDescent="0.55000000000000004">
      <c r="C112" s="114" t="s">
        <v>281</v>
      </c>
      <c r="D112" s="129" t="s">
        <v>265</v>
      </c>
      <c r="E112" s="102" t="s">
        <v>277</v>
      </c>
      <c r="F112" s="102" t="s">
        <v>276</v>
      </c>
      <c r="G112" s="102" t="s">
        <v>268</v>
      </c>
      <c r="H112" s="102" t="s">
        <v>278</v>
      </c>
      <c r="I112" s="102" t="s">
        <v>276</v>
      </c>
      <c r="J112" s="102" t="s">
        <v>270</v>
      </c>
      <c r="K112" s="102" t="s">
        <v>217</v>
      </c>
      <c r="L112" s="102" t="s">
        <v>104</v>
      </c>
      <c r="M112" s="102" t="s">
        <v>271</v>
      </c>
      <c r="N112" s="102" t="s">
        <v>34</v>
      </c>
      <c r="O112" s="102" t="s">
        <v>34</v>
      </c>
      <c r="P112" s="151"/>
      <c r="Q112" s="115"/>
      <c r="R112" s="9"/>
      <c r="S112" s="9"/>
      <c r="T112" s="9"/>
      <c r="U112" s="9"/>
      <c r="V112" s="9"/>
      <c r="W112" s="9"/>
      <c r="X112" s="9"/>
      <c r="Y112" s="9"/>
      <c r="Z112" s="8"/>
      <c r="AA112" s="2"/>
      <c r="AB112" s="2"/>
      <c r="AC112" s="3"/>
      <c r="AD112" s="3"/>
      <c r="AE112" s="172">
        <v>200</v>
      </c>
      <c r="AF112" s="172">
        <v>550</v>
      </c>
      <c r="AG112" s="172"/>
      <c r="AH112" s="172">
        <v>750</v>
      </c>
      <c r="AI112" s="3"/>
      <c r="AJ112" s="3"/>
      <c r="AK112" s="69"/>
      <c r="AL112" s="20"/>
      <c r="AM112" s="24"/>
      <c r="AN112" s="4"/>
      <c r="AO112" s="25"/>
      <c r="AP112" s="22"/>
      <c r="AQ112" s="4"/>
      <c r="AR112" s="4"/>
    </row>
    <row r="113" spans="1:44" x14ac:dyDescent="0.55000000000000004">
      <c r="C113" s="114" t="s">
        <v>281</v>
      </c>
      <c r="D113" s="129" t="s">
        <v>265</v>
      </c>
      <c r="E113" s="102" t="s">
        <v>277</v>
      </c>
      <c r="F113" s="102" t="s">
        <v>276</v>
      </c>
      <c r="G113" s="102" t="s">
        <v>268</v>
      </c>
      <c r="H113" s="102" t="s">
        <v>278</v>
      </c>
      <c r="I113" s="102" t="s">
        <v>276</v>
      </c>
      <c r="J113" s="102" t="s">
        <v>270</v>
      </c>
      <c r="K113" s="102" t="s">
        <v>217</v>
      </c>
      <c r="L113" s="102" t="s">
        <v>224</v>
      </c>
      <c r="M113" s="102" t="s">
        <v>271</v>
      </c>
      <c r="N113" s="102" t="s">
        <v>34</v>
      </c>
      <c r="O113" s="102" t="s">
        <v>34</v>
      </c>
      <c r="P113" s="151"/>
      <c r="Q113" s="115"/>
      <c r="R113" s="9"/>
      <c r="S113" s="9"/>
      <c r="T113" s="9"/>
      <c r="U113" s="9"/>
      <c r="V113" s="9"/>
      <c r="W113" s="9"/>
      <c r="X113" s="9"/>
      <c r="Y113" s="9"/>
      <c r="Z113" s="8"/>
      <c r="AA113" s="2"/>
      <c r="AB113" s="2"/>
      <c r="AC113" s="3"/>
      <c r="AD113" s="3"/>
      <c r="AE113" s="172">
        <v>160</v>
      </c>
      <c r="AF113" s="172">
        <v>206</v>
      </c>
      <c r="AG113" s="172"/>
      <c r="AH113" s="172">
        <v>366</v>
      </c>
      <c r="AI113" s="3"/>
      <c r="AJ113" s="3"/>
      <c r="AK113" s="69"/>
      <c r="AL113" s="20"/>
      <c r="AM113" s="24"/>
      <c r="AN113" s="4"/>
      <c r="AO113" s="25"/>
      <c r="AP113" s="22"/>
      <c r="AQ113" s="4"/>
      <c r="AR113" s="4"/>
    </row>
    <row r="114" spans="1:44" x14ac:dyDescent="0.55000000000000004">
      <c r="C114" s="114" t="s">
        <v>281</v>
      </c>
      <c r="D114" s="129" t="s">
        <v>265</v>
      </c>
      <c r="E114" s="102" t="s">
        <v>277</v>
      </c>
      <c r="F114" s="102" t="s">
        <v>276</v>
      </c>
      <c r="G114" s="102" t="s">
        <v>268</v>
      </c>
      <c r="H114" s="102" t="s">
        <v>278</v>
      </c>
      <c r="I114" s="102" t="s">
        <v>276</v>
      </c>
      <c r="J114" s="102" t="s">
        <v>270</v>
      </c>
      <c r="K114" s="102" t="s">
        <v>217</v>
      </c>
      <c r="L114" s="102" t="s">
        <v>131</v>
      </c>
      <c r="M114" s="102" t="s">
        <v>271</v>
      </c>
      <c r="N114" s="102" t="s">
        <v>34</v>
      </c>
      <c r="O114" s="102" t="s">
        <v>34</v>
      </c>
      <c r="P114" s="151"/>
      <c r="Q114" s="115"/>
      <c r="R114" s="9"/>
      <c r="S114" s="9"/>
      <c r="T114" s="9"/>
      <c r="U114" s="9"/>
      <c r="V114" s="9"/>
      <c r="W114" s="9"/>
      <c r="X114" s="9"/>
      <c r="Y114" s="9"/>
      <c r="Z114" s="8"/>
      <c r="AA114" s="2"/>
      <c r="AB114" s="2"/>
      <c r="AC114" s="3"/>
      <c r="AD114" s="3"/>
      <c r="AE114" s="172" t="s">
        <v>454</v>
      </c>
      <c r="AF114" s="172" t="s">
        <v>455</v>
      </c>
      <c r="AG114" s="172"/>
      <c r="AH114" s="172" t="s">
        <v>468</v>
      </c>
      <c r="AI114" s="3"/>
      <c r="AJ114" s="3"/>
      <c r="AK114" s="69"/>
      <c r="AL114" s="20"/>
      <c r="AM114" s="24"/>
      <c r="AN114" s="4"/>
      <c r="AO114" s="25"/>
      <c r="AP114" s="22"/>
      <c r="AQ114" s="4"/>
      <c r="AR114" s="4"/>
    </row>
    <row r="115" spans="1:44" x14ac:dyDescent="0.55000000000000004">
      <c r="C115" s="114" t="s">
        <v>281</v>
      </c>
      <c r="D115" s="129" t="s">
        <v>265</v>
      </c>
      <c r="E115" s="102" t="s">
        <v>277</v>
      </c>
      <c r="F115" s="102" t="s">
        <v>276</v>
      </c>
      <c r="G115" s="102" t="s">
        <v>268</v>
      </c>
      <c r="H115" s="102" t="s">
        <v>278</v>
      </c>
      <c r="I115" s="102" t="s">
        <v>276</v>
      </c>
      <c r="J115" s="102" t="s">
        <v>270</v>
      </c>
      <c r="K115" s="102" t="s">
        <v>217</v>
      </c>
      <c r="L115" s="102" t="s">
        <v>117</v>
      </c>
      <c r="M115" s="102" t="s">
        <v>271</v>
      </c>
      <c r="N115" s="102" t="s">
        <v>34</v>
      </c>
      <c r="O115" s="102" t="s">
        <v>34</v>
      </c>
      <c r="P115" s="151"/>
      <c r="Q115" s="115"/>
      <c r="R115" s="9"/>
      <c r="S115" s="9"/>
      <c r="T115" s="9"/>
      <c r="U115" s="9"/>
      <c r="V115" s="9"/>
      <c r="W115" s="9"/>
      <c r="X115" s="9"/>
      <c r="Y115" s="9"/>
      <c r="Z115" s="8"/>
      <c r="AA115" s="2"/>
      <c r="AB115" s="2"/>
      <c r="AC115" s="3"/>
      <c r="AD115" s="3"/>
      <c r="AE115" s="172" t="s">
        <v>456</v>
      </c>
      <c r="AF115" s="172" t="s">
        <v>457</v>
      </c>
      <c r="AG115" s="172"/>
      <c r="AH115" s="172" t="s">
        <v>469</v>
      </c>
      <c r="AI115" s="3"/>
      <c r="AJ115" s="3"/>
      <c r="AK115" s="69"/>
      <c r="AL115" s="20"/>
      <c r="AM115" s="24"/>
      <c r="AN115" s="4"/>
      <c r="AO115" s="25"/>
      <c r="AP115" s="22"/>
      <c r="AQ115" s="4"/>
      <c r="AR115" s="4"/>
    </row>
    <row r="116" spans="1:44" x14ac:dyDescent="0.55000000000000004">
      <c r="C116" s="114" t="s">
        <v>281</v>
      </c>
      <c r="D116" s="129" t="s">
        <v>265</v>
      </c>
      <c r="E116" s="102" t="s">
        <v>277</v>
      </c>
      <c r="F116" s="102" t="s">
        <v>276</v>
      </c>
      <c r="G116" s="102" t="s">
        <v>268</v>
      </c>
      <c r="H116" s="102" t="s">
        <v>278</v>
      </c>
      <c r="I116" s="102" t="s">
        <v>276</v>
      </c>
      <c r="J116" s="102" t="s">
        <v>270</v>
      </c>
      <c r="K116" s="102" t="s">
        <v>217</v>
      </c>
      <c r="L116" s="102" t="s">
        <v>177</v>
      </c>
      <c r="M116" s="102" t="s">
        <v>271</v>
      </c>
      <c r="N116" s="102" t="s">
        <v>34</v>
      </c>
      <c r="O116" s="102" t="s">
        <v>34</v>
      </c>
      <c r="P116" s="151"/>
      <c r="Q116" s="115"/>
      <c r="R116" s="9"/>
      <c r="S116" s="9"/>
      <c r="T116" s="9"/>
      <c r="U116" s="9"/>
      <c r="V116" s="9"/>
      <c r="W116" s="9"/>
      <c r="X116" s="9"/>
      <c r="Y116" s="9"/>
      <c r="Z116" s="8"/>
      <c r="AA116" s="2"/>
      <c r="AB116" s="2"/>
      <c r="AC116" s="3"/>
      <c r="AD116" s="3"/>
      <c r="AE116" s="172">
        <v>100</v>
      </c>
      <c r="AF116" s="172">
        <v>150</v>
      </c>
      <c r="AG116" s="172"/>
      <c r="AH116" s="172">
        <v>150</v>
      </c>
      <c r="AI116" s="3"/>
      <c r="AJ116" s="3"/>
      <c r="AK116" s="69"/>
      <c r="AL116" s="20"/>
      <c r="AM116" s="24"/>
      <c r="AN116" s="4"/>
      <c r="AO116" s="25"/>
      <c r="AP116" s="22"/>
      <c r="AQ116" s="4"/>
      <c r="AR116" s="4"/>
    </row>
    <row r="117" spans="1:44" x14ac:dyDescent="0.55000000000000004">
      <c r="A117">
        <v>49</v>
      </c>
      <c r="C117" s="114" t="s">
        <v>282</v>
      </c>
      <c r="D117" s="129" t="s">
        <v>192</v>
      </c>
      <c r="E117" s="102" t="s">
        <v>193</v>
      </c>
      <c r="F117" s="102" t="s">
        <v>194</v>
      </c>
      <c r="G117" s="102" t="s">
        <v>195</v>
      </c>
      <c r="H117" s="102" t="s">
        <v>196</v>
      </c>
      <c r="I117" s="102" t="s">
        <v>197</v>
      </c>
      <c r="J117" s="102" t="s">
        <v>198</v>
      </c>
      <c r="K117" s="102" t="s">
        <v>166</v>
      </c>
      <c r="L117" s="102"/>
      <c r="M117" s="102" t="s">
        <v>29</v>
      </c>
      <c r="N117" s="102" t="s">
        <v>107</v>
      </c>
      <c r="O117" s="102" t="s">
        <v>107</v>
      </c>
      <c r="P117" s="151"/>
      <c r="Q117" s="115"/>
      <c r="R117" s="9"/>
      <c r="S117" s="9"/>
      <c r="T117" s="9"/>
      <c r="U117" s="9"/>
      <c r="V117" s="9"/>
      <c r="W117" s="9"/>
      <c r="X117" s="9"/>
      <c r="Y117" s="9"/>
      <c r="Z117" s="8"/>
      <c r="AA117" s="2"/>
      <c r="AB117" s="2"/>
      <c r="AC117" s="3"/>
      <c r="AD117" s="3"/>
      <c r="AE117" s="172">
        <v>725</v>
      </c>
      <c r="AF117" s="172"/>
      <c r="AG117" s="172"/>
      <c r="AH117" s="172">
        <v>725</v>
      </c>
      <c r="AI117" s="3"/>
      <c r="AJ117" s="3"/>
      <c r="AK117" s="69"/>
      <c r="AL117" s="20"/>
      <c r="AM117" s="24"/>
      <c r="AN117" s="4"/>
      <c r="AO117" s="25"/>
      <c r="AP117" s="22"/>
      <c r="AQ117" s="4"/>
      <c r="AR117" s="4"/>
    </row>
    <row r="118" spans="1:44" x14ac:dyDescent="0.55000000000000004">
      <c r="A118">
        <v>50</v>
      </c>
      <c r="C118" s="114" t="s">
        <v>282</v>
      </c>
      <c r="D118" s="129" t="s">
        <v>192</v>
      </c>
      <c r="E118" s="102" t="s">
        <v>199</v>
      </c>
      <c r="F118" s="102" t="s">
        <v>200</v>
      </c>
      <c r="G118" s="102" t="s">
        <v>195</v>
      </c>
      <c r="H118" s="102" t="s">
        <v>201</v>
      </c>
      <c r="I118" s="102" t="s">
        <v>202</v>
      </c>
      <c r="J118" s="102" t="s">
        <v>198</v>
      </c>
      <c r="K118" s="102" t="s">
        <v>166</v>
      </c>
      <c r="L118" s="102"/>
      <c r="M118" s="102" t="s">
        <v>97</v>
      </c>
      <c r="N118" s="102" t="s">
        <v>34</v>
      </c>
      <c r="O118" s="102" t="s">
        <v>34</v>
      </c>
      <c r="P118" s="151" t="str">
        <f>HYPERLINK("#", "http://www.ureshinoshirakawa.com")</f>
        <v>http://www.ureshinoshirakawa.com</v>
      </c>
      <c r="Q118" s="115"/>
      <c r="R118" s="9"/>
      <c r="S118" s="9"/>
      <c r="T118" s="9"/>
      <c r="U118" s="9"/>
      <c r="V118" s="9"/>
      <c r="W118" s="9"/>
      <c r="X118" s="9"/>
      <c r="Y118" s="9"/>
      <c r="Z118" s="8"/>
      <c r="AA118" s="2"/>
      <c r="AB118" s="2"/>
      <c r="AC118" s="3"/>
      <c r="AD118" s="3"/>
      <c r="AE118" s="172"/>
      <c r="AF118" s="172">
        <v>24000</v>
      </c>
      <c r="AG118" s="172"/>
      <c r="AH118" s="172">
        <v>24000</v>
      </c>
      <c r="AI118" s="3"/>
      <c r="AJ118" s="3"/>
      <c r="AK118" s="69"/>
      <c r="AL118" s="20"/>
      <c r="AM118" s="24"/>
      <c r="AN118" s="4"/>
      <c r="AO118" s="25"/>
      <c r="AP118" s="22"/>
      <c r="AQ118" s="4"/>
      <c r="AR118" s="4"/>
    </row>
    <row r="119" spans="1:44" x14ac:dyDescent="0.55000000000000004">
      <c r="A119">
        <v>51</v>
      </c>
      <c r="C119" s="114" t="s">
        <v>282</v>
      </c>
      <c r="D119" s="129" t="s">
        <v>192</v>
      </c>
      <c r="E119" s="102" t="s">
        <v>203</v>
      </c>
      <c r="F119" s="102" t="s">
        <v>204</v>
      </c>
      <c r="G119" s="102" t="s">
        <v>205</v>
      </c>
      <c r="H119" s="102" t="s">
        <v>206</v>
      </c>
      <c r="I119" s="102" t="s">
        <v>207</v>
      </c>
      <c r="J119" s="102" t="s">
        <v>208</v>
      </c>
      <c r="K119" s="102" t="s">
        <v>103</v>
      </c>
      <c r="L119" s="102" t="s">
        <v>106</v>
      </c>
      <c r="M119" s="102" t="s">
        <v>97</v>
      </c>
      <c r="N119" s="102" t="s">
        <v>34</v>
      </c>
      <c r="O119" s="102" t="s">
        <v>34</v>
      </c>
      <c r="P119" s="151"/>
      <c r="Q119" s="115"/>
      <c r="R119" s="9"/>
      <c r="S119" s="9"/>
      <c r="T119" s="9"/>
      <c r="U119" s="9"/>
      <c r="V119" s="9"/>
      <c r="W119" s="9"/>
      <c r="X119" s="9"/>
      <c r="Y119" s="9"/>
      <c r="Z119" s="8"/>
      <c r="AA119" s="2"/>
      <c r="AB119" s="2"/>
      <c r="AC119" s="3"/>
      <c r="AD119" s="3">
        <v>400</v>
      </c>
      <c r="AE119" s="172">
        <v>1300</v>
      </c>
      <c r="AF119" s="172">
        <v>1000</v>
      </c>
      <c r="AG119" s="172"/>
      <c r="AH119" s="172">
        <v>2700</v>
      </c>
      <c r="AI119" s="3"/>
      <c r="AJ119" s="3"/>
      <c r="AK119" s="69"/>
      <c r="AL119" s="20"/>
      <c r="AM119" s="24"/>
      <c r="AN119" s="4"/>
      <c r="AO119" s="25"/>
      <c r="AP119" s="22"/>
      <c r="AQ119" s="4"/>
      <c r="AR119" s="4"/>
    </row>
    <row r="120" spans="1:44" ht="36" x14ac:dyDescent="0.55000000000000004">
      <c r="A120">
        <v>52</v>
      </c>
      <c r="C120" s="114" t="s">
        <v>282</v>
      </c>
      <c r="D120" s="129" t="s">
        <v>192</v>
      </c>
      <c r="E120" s="102" t="s">
        <v>209</v>
      </c>
      <c r="F120" s="132" t="s">
        <v>294</v>
      </c>
      <c r="G120" s="102" t="s">
        <v>210</v>
      </c>
      <c r="H120" s="102" t="s">
        <v>211</v>
      </c>
      <c r="I120" s="132" t="s">
        <v>292</v>
      </c>
      <c r="J120" s="132" t="s">
        <v>295</v>
      </c>
      <c r="K120" s="102" t="s">
        <v>103</v>
      </c>
      <c r="L120" s="102" t="s">
        <v>106</v>
      </c>
      <c r="M120" s="102" t="s">
        <v>97</v>
      </c>
      <c r="N120" s="102" t="s">
        <v>34</v>
      </c>
      <c r="O120" s="102" t="s">
        <v>34</v>
      </c>
      <c r="P120" s="151" t="s">
        <v>212</v>
      </c>
      <c r="Q120" s="115"/>
      <c r="R120" s="9"/>
      <c r="S120" s="9"/>
      <c r="T120" s="9"/>
      <c r="U120" s="9"/>
      <c r="V120" s="9"/>
      <c r="W120" s="9"/>
      <c r="X120" s="9"/>
      <c r="Y120" s="9"/>
      <c r="Z120" s="8"/>
      <c r="AA120" s="2"/>
      <c r="AB120" s="2"/>
      <c r="AC120" s="3"/>
      <c r="AD120" s="3"/>
      <c r="AE120" s="172" t="s">
        <v>458</v>
      </c>
      <c r="AF120" s="172"/>
      <c r="AG120" s="172"/>
      <c r="AH120" s="172" t="s">
        <v>458</v>
      </c>
      <c r="AI120" s="3"/>
      <c r="AJ120" s="3"/>
      <c r="AK120" s="69"/>
      <c r="AL120" s="20"/>
      <c r="AM120" s="24"/>
      <c r="AN120" s="4"/>
      <c r="AO120" s="25"/>
      <c r="AP120" s="22"/>
      <c r="AQ120" s="4"/>
      <c r="AR120" s="4"/>
    </row>
    <row r="121" spans="1:44" ht="36" x14ac:dyDescent="0.55000000000000004">
      <c r="A121">
        <v>53</v>
      </c>
      <c r="C121" s="114" t="s">
        <v>282</v>
      </c>
      <c r="D121" s="129" t="s">
        <v>192</v>
      </c>
      <c r="E121" s="102" t="s">
        <v>209</v>
      </c>
      <c r="F121" s="132" t="s">
        <v>292</v>
      </c>
      <c r="G121" s="102" t="s">
        <v>210</v>
      </c>
      <c r="H121" s="102" t="s">
        <v>211</v>
      </c>
      <c r="I121" s="132" t="s">
        <v>292</v>
      </c>
      <c r="J121" s="132" t="s">
        <v>293</v>
      </c>
      <c r="K121" s="102" t="s">
        <v>103</v>
      </c>
      <c r="L121" s="102" t="s">
        <v>131</v>
      </c>
      <c r="M121" s="102" t="s">
        <v>97</v>
      </c>
      <c r="N121" s="102" t="s">
        <v>34</v>
      </c>
      <c r="O121" s="102" t="s">
        <v>34</v>
      </c>
      <c r="P121" s="151" t="s">
        <v>212</v>
      </c>
      <c r="Q121" s="115"/>
      <c r="R121" s="9"/>
      <c r="S121" s="9"/>
      <c r="T121" s="9"/>
      <c r="U121" s="9"/>
      <c r="V121" s="9"/>
      <c r="W121" s="9"/>
      <c r="X121" s="9"/>
      <c r="Y121" s="9"/>
      <c r="Z121" s="8"/>
      <c r="AA121" s="2"/>
      <c r="AB121" s="2"/>
      <c r="AC121" s="3"/>
      <c r="AD121" s="3"/>
      <c r="AE121" s="172" t="s">
        <v>459</v>
      </c>
      <c r="AF121" s="172"/>
      <c r="AG121" s="172"/>
      <c r="AH121" s="172" t="s">
        <v>459</v>
      </c>
      <c r="AI121" s="3"/>
      <c r="AJ121" s="3"/>
      <c r="AK121" s="69"/>
      <c r="AL121" s="20"/>
      <c r="AM121" s="24"/>
      <c r="AN121" s="4"/>
      <c r="AO121" s="25"/>
      <c r="AP121" s="22"/>
      <c r="AQ121" s="4"/>
      <c r="AR121" s="4"/>
    </row>
    <row r="122" spans="1:44" ht="36" x14ac:dyDescent="0.55000000000000004">
      <c r="A122">
        <v>54</v>
      </c>
      <c r="C122" s="158" t="s">
        <v>282</v>
      </c>
      <c r="D122" s="159" t="s">
        <v>192</v>
      </c>
      <c r="E122" s="160" t="s">
        <v>209</v>
      </c>
      <c r="F122" s="161" t="s">
        <v>291</v>
      </c>
      <c r="G122" s="160" t="s">
        <v>210</v>
      </c>
      <c r="H122" s="160" t="s">
        <v>211</v>
      </c>
      <c r="I122" s="161" t="s">
        <v>292</v>
      </c>
      <c r="J122" s="161" t="s">
        <v>293</v>
      </c>
      <c r="K122" s="160" t="s">
        <v>103</v>
      </c>
      <c r="L122" s="160" t="s">
        <v>117</v>
      </c>
      <c r="M122" s="160" t="s">
        <v>97</v>
      </c>
      <c r="N122" s="160" t="s">
        <v>34</v>
      </c>
      <c r="O122" s="160" t="s">
        <v>34</v>
      </c>
      <c r="P122" s="162" t="s">
        <v>212</v>
      </c>
      <c r="Q122" s="163"/>
      <c r="R122" s="9"/>
      <c r="S122" s="9"/>
      <c r="T122" s="9"/>
      <c r="U122" s="9"/>
      <c r="V122" s="9"/>
      <c r="W122" s="9"/>
      <c r="X122" s="9"/>
      <c r="Y122" s="9"/>
      <c r="Z122" s="8"/>
      <c r="AA122" s="2"/>
      <c r="AB122" s="2"/>
      <c r="AC122" s="3"/>
      <c r="AD122" s="3"/>
      <c r="AE122" s="172" t="s">
        <v>460</v>
      </c>
      <c r="AF122" s="172"/>
      <c r="AG122" s="172"/>
      <c r="AH122" s="172" t="s">
        <v>460</v>
      </c>
      <c r="AI122" s="3"/>
      <c r="AJ122" s="3"/>
      <c r="AK122" s="69"/>
      <c r="AL122" s="20"/>
      <c r="AM122" s="24"/>
      <c r="AN122" s="4"/>
      <c r="AO122" s="25"/>
      <c r="AP122" s="22"/>
      <c r="AQ122" s="4"/>
      <c r="AR122" s="4"/>
    </row>
    <row r="123" spans="1:44" x14ac:dyDescent="0.55000000000000004">
      <c r="C123" s="158" t="s">
        <v>282</v>
      </c>
      <c r="D123" s="159" t="s">
        <v>192</v>
      </c>
      <c r="E123" s="160" t="s">
        <v>382</v>
      </c>
      <c r="F123" s="161" t="s">
        <v>383</v>
      </c>
      <c r="G123" s="160" t="s">
        <v>210</v>
      </c>
      <c r="H123" s="160" t="s">
        <v>381</v>
      </c>
      <c r="I123" s="161" t="s">
        <v>384</v>
      </c>
      <c r="J123" s="161" t="s">
        <v>343</v>
      </c>
      <c r="K123" s="160" t="s">
        <v>103</v>
      </c>
      <c r="L123" s="160" t="s">
        <v>106</v>
      </c>
      <c r="M123" s="160" t="s">
        <v>97</v>
      </c>
      <c r="N123" s="160" t="s">
        <v>34</v>
      </c>
      <c r="O123" s="160" t="s">
        <v>34</v>
      </c>
      <c r="P123" s="162"/>
      <c r="Q123" s="163"/>
      <c r="R123" s="9"/>
      <c r="S123" s="9"/>
      <c r="T123" s="9"/>
      <c r="U123" s="9"/>
      <c r="V123" s="9"/>
      <c r="W123" s="9"/>
      <c r="X123" s="9"/>
      <c r="Y123" s="9"/>
      <c r="Z123" s="8"/>
      <c r="AA123" s="2"/>
      <c r="AB123" s="2"/>
      <c r="AC123" s="3"/>
      <c r="AD123" s="3">
        <v>4</v>
      </c>
      <c r="AE123" s="172">
        <v>216</v>
      </c>
      <c r="AF123" s="172">
        <v>113</v>
      </c>
      <c r="AG123" s="172"/>
      <c r="AH123" s="172">
        <v>333</v>
      </c>
      <c r="AI123" s="3"/>
      <c r="AJ123" s="3"/>
      <c r="AK123" s="69"/>
      <c r="AL123" s="20"/>
      <c r="AM123" s="24"/>
      <c r="AN123" s="4"/>
      <c r="AO123" s="25"/>
      <c r="AP123" s="22"/>
      <c r="AQ123" s="4"/>
      <c r="AR123" s="4"/>
    </row>
    <row r="124" spans="1:44" x14ac:dyDescent="0.55000000000000004">
      <c r="C124" s="158" t="s">
        <v>282</v>
      </c>
      <c r="D124" s="159" t="s">
        <v>192</v>
      </c>
      <c r="E124" s="160" t="s">
        <v>382</v>
      </c>
      <c r="F124" s="161" t="s">
        <v>383</v>
      </c>
      <c r="G124" s="160" t="s">
        <v>210</v>
      </c>
      <c r="H124" s="160" t="s">
        <v>381</v>
      </c>
      <c r="I124" s="161" t="s">
        <v>384</v>
      </c>
      <c r="J124" s="161" t="s">
        <v>343</v>
      </c>
      <c r="K124" s="160" t="s">
        <v>103</v>
      </c>
      <c r="L124" s="160" t="s">
        <v>131</v>
      </c>
      <c r="M124" s="160" t="s">
        <v>97</v>
      </c>
      <c r="N124" s="160" t="s">
        <v>34</v>
      </c>
      <c r="O124" s="160" t="s">
        <v>34</v>
      </c>
      <c r="P124" s="162"/>
      <c r="Q124" s="163"/>
      <c r="R124" s="9"/>
      <c r="S124" s="9"/>
      <c r="T124" s="9"/>
      <c r="U124" s="9"/>
      <c r="V124" s="9"/>
      <c r="W124" s="9"/>
      <c r="X124" s="9"/>
      <c r="Y124" s="9"/>
      <c r="Z124" s="8"/>
      <c r="AA124" s="2"/>
      <c r="AB124" s="2"/>
      <c r="AC124" s="3"/>
      <c r="AD124" s="3">
        <v>42</v>
      </c>
      <c r="AE124" s="172">
        <v>173</v>
      </c>
      <c r="AF124" s="172">
        <v>125</v>
      </c>
      <c r="AG124" s="172"/>
      <c r="AH124" s="172">
        <v>340</v>
      </c>
      <c r="AI124" s="3"/>
      <c r="AJ124" s="3"/>
      <c r="AK124" s="69"/>
      <c r="AL124" s="20"/>
      <c r="AM124" s="24"/>
      <c r="AN124" s="4"/>
      <c r="AO124" s="25"/>
      <c r="AP124" s="22"/>
      <c r="AQ124" s="4"/>
      <c r="AR124" s="4"/>
    </row>
    <row r="125" spans="1:44" x14ac:dyDescent="0.55000000000000004">
      <c r="C125" s="158" t="s">
        <v>282</v>
      </c>
      <c r="D125" s="159" t="s">
        <v>192</v>
      </c>
      <c r="E125" s="160" t="s">
        <v>382</v>
      </c>
      <c r="F125" s="161" t="s">
        <v>383</v>
      </c>
      <c r="G125" s="160" t="s">
        <v>210</v>
      </c>
      <c r="H125" s="160" t="s">
        <v>381</v>
      </c>
      <c r="I125" s="161" t="s">
        <v>384</v>
      </c>
      <c r="J125" s="161" t="s">
        <v>343</v>
      </c>
      <c r="K125" s="160" t="s">
        <v>103</v>
      </c>
      <c r="L125" s="160" t="s">
        <v>117</v>
      </c>
      <c r="M125" s="160" t="s">
        <v>97</v>
      </c>
      <c r="N125" s="160" t="s">
        <v>34</v>
      </c>
      <c r="O125" s="160" t="s">
        <v>34</v>
      </c>
      <c r="P125" s="162"/>
      <c r="Q125" s="163"/>
      <c r="R125" s="9"/>
      <c r="S125" s="9"/>
      <c r="T125" s="9"/>
      <c r="U125" s="9"/>
      <c r="V125" s="9"/>
      <c r="W125" s="9"/>
      <c r="X125" s="9"/>
      <c r="Y125" s="9"/>
      <c r="Z125" s="8"/>
      <c r="AA125" s="2"/>
      <c r="AB125" s="2"/>
      <c r="AC125" s="3"/>
      <c r="AD125" s="3">
        <v>10</v>
      </c>
      <c r="AE125" s="172">
        <v>640</v>
      </c>
      <c r="AF125" s="172">
        <v>207</v>
      </c>
      <c r="AG125" s="172"/>
      <c r="AH125" s="172">
        <v>857</v>
      </c>
      <c r="AI125" s="3"/>
      <c r="AJ125" s="3"/>
      <c r="AK125" s="69"/>
      <c r="AL125" s="20"/>
      <c r="AM125" s="24"/>
      <c r="AN125" s="4"/>
      <c r="AO125" s="25"/>
      <c r="AP125" s="22"/>
      <c r="AQ125" s="4"/>
      <c r="AR125" s="4"/>
    </row>
    <row r="126" spans="1:44" x14ac:dyDescent="0.55000000000000004">
      <c r="A126">
        <v>57</v>
      </c>
      <c r="C126" s="114" t="s">
        <v>322</v>
      </c>
      <c r="D126" s="129" t="s">
        <v>192</v>
      </c>
      <c r="E126" s="102" t="s">
        <v>325</v>
      </c>
      <c r="F126" s="102" t="s">
        <v>326</v>
      </c>
      <c r="G126" s="102" t="s">
        <v>210</v>
      </c>
      <c r="H126" s="102" t="s">
        <v>327</v>
      </c>
      <c r="I126" s="102" t="s">
        <v>326</v>
      </c>
      <c r="J126" s="102" t="s">
        <v>328</v>
      </c>
      <c r="K126" s="102" t="s">
        <v>103</v>
      </c>
      <c r="L126" s="102" t="s">
        <v>106</v>
      </c>
      <c r="M126" s="102" t="s">
        <v>97</v>
      </c>
      <c r="N126" s="102" t="s">
        <v>34</v>
      </c>
      <c r="O126" s="102" t="s">
        <v>34</v>
      </c>
      <c r="P126" s="151"/>
      <c r="Q126" s="164"/>
      <c r="R126" s="9"/>
      <c r="S126" s="9"/>
      <c r="T126" s="9"/>
      <c r="U126" s="9"/>
      <c r="V126" s="9"/>
      <c r="W126" s="9"/>
      <c r="X126" s="9"/>
      <c r="Y126" s="9"/>
      <c r="Z126" s="8"/>
      <c r="AA126" s="2"/>
      <c r="AB126" s="2"/>
      <c r="AC126" s="3"/>
      <c r="AD126" s="3">
        <v>50</v>
      </c>
      <c r="AE126" s="172">
        <v>100</v>
      </c>
      <c r="AF126" s="172">
        <v>260</v>
      </c>
      <c r="AG126" s="172"/>
      <c r="AH126" s="172">
        <v>410</v>
      </c>
      <c r="AI126" s="3"/>
      <c r="AJ126" s="3"/>
      <c r="AK126" s="69"/>
      <c r="AL126" s="20"/>
      <c r="AM126" s="24"/>
      <c r="AN126" s="4"/>
      <c r="AO126" s="25"/>
      <c r="AP126" s="22"/>
      <c r="AQ126" s="4"/>
      <c r="AR126" s="4"/>
    </row>
    <row r="127" spans="1:44" x14ac:dyDescent="0.55000000000000004">
      <c r="A127">
        <v>58</v>
      </c>
      <c r="C127" s="114" t="s">
        <v>322</v>
      </c>
      <c r="D127" s="129" t="s">
        <v>192</v>
      </c>
      <c r="E127" s="102" t="s">
        <v>325</v>
      </c>
      <c r="F127" s="102" t="s">
        <v>326</v>
      </c>
      <c r="G127" s="102" t="s">
        <v>210</v>
      </c>
      <c r="H127" s="102" t="s">
        <v>327</v>
      </c>
      <c r="I127" s="102" t="s">
        <v>326</v>
      </c>
      <c r="J127" s="102" t="s">
        <v>328</v>
      </c>
      <c r="K127" s="102" t="s">
        <v>103</v>
      </c>
      <c r="L127" s="102" t="s">
        <v>131</v>
      </c>
      <c r="M127" s="102" t="s">
        <v>97</v>
      </c>
      <c r="N127" s="102" t="s">
        <v>34</v>
      </c>
      <c r="O127" s="102" t="s">
        <v>34</v>
      </c>
      <c r="P127" s="151"/>
      <c r="Q127" s="164"/>
      <c r="R127" s="9"/>
      <c r="S127" s="9"/>
      <c r="T127" s="9"/>
      <c r="U127" s="9"/>
      <c r="V127" s="9"/>
      <c r="W127" s="9"/>
      <c r="X127" s="9"/>
      <c r="Y127" s="9"/>
      <c r="Z127" s="8"/>
      <c r="AA127" s="2"/>
      <c r="AB127" s="2"/>
      <c r="AC127" s="3"/>
      <c r="AD127" s="3">
        <v>100</v>
      </c>
      <c r="AE127" s="172">
        <v>200</v>
      </c>
      <c r="AF127" s="172">
        <v>240</v>
      </c>
      <c r="AG127" s="172"/>
      <c r="AH127" s="172">
        <v>540</v>
      </c>
      <c r="AI127" s="3"/>
      <c r="AJ127" s="3"/>
      <c r="AK127" s="69"/>
      <c r="AL127" s="20"/>
      <c r="AM127" s="24"/>
      <c r="AN127" s="4"/>
      <c r="AO127" s="25"/>
      <c r="AP127" s="22"/>
      <c r="AQ127" s="4"/>
      <c r="AR127" s="4"/>
    </row>
    <row r="128" spans="1:44" x14ac:dyDescent="0.55000000000000004">
      <c r="A128">
        <v>59</v>
      </c>
      <c r="C128" s="114" t="s">
        <v>322</v>
      </c>
      <c r="D128" s="129" t="s">
        <v>192</v>
      </c>
      <c r="E128" s="102" t="s">
        <v>325</v>
      </c>
      <c r="F128" s="102" t="s">
        <v>326</v>
      </c>
      <c r="G128" s="102" t="s">
        <v>210</v>
      </c>
      <c r="H128" s="102" t="s">
        <v>327</v>
      </c>
      <c r="I128" s="102" t="s">
        <v>326</v>
      </c>
      <c r="J128" s="102" t="s">
        <v>328</v>
      </c>
      <c r="K128" s="102" t="s">
        <v>103</v>
      </c>
      <c r="L128" s="102" t="s">
        <v>117</v>
      </c>
      <c r="M128" s="102" t="s">
        <v>97</v>
      </c>
      <c r="N128" s="102" t="s">
        <v>34</v>
      </c>
      <c r="O128" s="102" t="s">
        <v>34</v>
      </c>
      <c r="P128" s="151"/>
      <c r="Q128" s="164"/>
      <c r="R128" s="9"/>
      <c r="S128" s="9"/>
      <c r="T128" s="9"/>
      <c r="U128" s="9"/>
      <c r="V128" s="9"/>
      <c r="W128" s="9"/>
      <c r="X128" s="9"/>
      <c r="Y128" s="9"/>
      <c r="Z128" s="8"/>
      <c r="AA128" s="2"/>
      <c r="AB128" s="2"/>
      <c r="AC128" s="3"/>
      <c r="AD128" s="3">
        <v>100</v>
      </c>
      <c r="AE128" s="172">
        <v>200</v>
      </c>
      <c r="AF128" s="172">
        <v>314</v>
      </c>
      <c r="AG128" s="172"/>
      <c r="AH128" s="172">
        <v>614</v>
      </c>
      <c r="AI128" s="3"/>
      <c r="AJ128" s="3"/>
      <c r="AK128" s="69"/>
      <c r="AL128" s="20"/>
      <c r="AM128" s="24"/>
      <c r="AN128" s="4"/>
      <c r="AO128" s="25"/>
      <c r="AP128" s="22"/>
      <c r="AQ128" s="4"/>
      <c r="AR128" s="4"/>
    </row>
    <row r="129" spans="1:44" x14ac:dyDescent="0.55000000000000004">
      <c r="A129">
        <v>60</v>
      </c>
      <c r="C129" s="114" t="s">
        <v>322</v>
      </c>
      <c r="D129" s="129" t="s">
        <v>192</v>
      </c>
      <c r="E129" s="102" t="s">
        <v>329</v>
      </c>
      <c r="F129" s="102" t="s">
        <v>330</v>
      </c>
      <c r="G129" s="102" t="s">
        <v>331</v>
      </c>
      <c r="H129" s="102" t="s">
        <v>332</v>
      </c>
      <c r="I129" s="102" t="s">
        <v>330</v>
      </c>
      <c r="J129" s="102" t="s">
        <v>333</v>
      </c>
      <c r="K129" s="102" t="s">
        <v>103</v>
      </c>
      <c r="L129" s="102" t="s">
        <v>117</v>
      </c>
      <c r="M129" s="102" t="s">
        <v>29</v>
      </c>
      <c r="N129" s="102" t="s">
        <v>107</v>
      </c>
      <c r="O129" s="102" t="s">
        <v>107</v>
      </c>
      <c r="P129" s="151"/>
      <c r="Q129" s="164"/>
      <c r="R129" s="9"/>
      <c r="S129" s="9"/>
      <c r="T129" s="9"/>
      <c r="U129" s="9"/>
      <c r="V129" s="9"/>
      <c r="W129" s="9"/>
      <c r="X129" s="9"/>
      <c r="Y129" s="9"/>
      <c r="Z129" s="8"/>
      <c r="AA129" s="2"/>
      <c r="AB129" s="2"/>
      <c r="AC129" s="3"/>
      <c r="AD129" s="3"/>
      <c r="AE129" s="172">
        <v>112</v>
      </c>
      <c r="AF129" s="172"/>
      <c r="AG129" s="172"/>
      <c r="AH129" s="172">
        <v>112</v>
      </c>
      <c r="AI129" s="3"/>
      <c r="AJ129" s="3"/>
      <c r="AK129" s="69"/>
      <c r="AL129" s="20"/>
      <c r="AM129" s="24"/>
      <c r="AN129" s="4"/>
      <c r="AO129" s="25"/>
      <c r="AP129" s="22"/>
      <c r="AQ129" s="4"/>
      <c r="AR129" s="4"/>
    </row>
    <row r="130" spans="1:44" x14ac:dyDescent="0.55000000000000004">
      <c r="A130">
        <v>61</v>
      </c>
      <c r="C130" s="114" t="s">
        <v>322</v>
      </c>
      <c r="D130" s="129" t="s">
        <v>192</v>
      </c>
      <c r="E130" s="102" t="s">
        <v>329</v>
      </c>
      <c r="F130" s="102" t="s">
        <v>344</v>
      </c>
      <c r="G130" s="102" t="s">
        <v>331</v>
      </c>
      <c r="H130" s="102" t="s">
        <v>332</v>
      </c>
      <c r="I130" s="102" t="s">
        <v>330</v>
      </c>
      <c r="J130" s="102" t="s">
        <v>333</v>
      </c>
      <c r="K130" s="102" t="s">
        <v>103</v>
      </c>
      <c r="L130" s="102" t="s">
        <v>131</v>
      </c>
      <c r="M130" s="102" t="s">
        <v>29</v>
      </c>
      <c r="N130" s="102" t="s">
        <v>107</v>
      </c>
      <c r="O130" s="102" t="s">
        <v>107</v>
      </c>
      <c r="P130" s="151"/>
      <c r="Q130" s="164"/>
      <c r="R130" s="9"/>
      <c r="S130" s="9"/>
      <c r="T130" s="9"/>
      <c r="U130" s="9"/>
      <c r="V130" s="9"/>
      <c r="W130" s="9"/>
      <c r="X130" s="9"/>
      <c r="Y130" s="9"/>
      <c r="Z130" s="8"/>
      <c r="AA130" s="2"/>
      <c r="AB130" s="2"/>
      <c r="AC130" s="3"/>
      <c r="AD130" s="3"/>
      <c r="AE130" s="172">
        <v>80</v>
      </c>
      <c r="AF130" s="172"/>
      <c r="AG130" s="172"/>
      <c r="AH130" s="172">
        <v>80</v>
      </c>
      <c r="AI130" s="3"/>
      <c r="AJ130" s="3"/>
      <c r="AK130" s="69"/>
      <c r="AL130" s="20"/>
      <c r="AM130" s="24"/>
      <c r="AN130" s="4"/>
      <c r="AO130" s="25"/>
      <c r="AP130" s="22"/>
      <c r="AQ130" s="4"/>
      <c r="AR130" s="4"/>
    </row>
    <row r="131" spans="1:44" x14ac:dyDescent="0.55000000000000004">
      <c r="A131">
        <v>62</v>
      </c>
      <c r="C131" s="114" t="s">
        <v>322</v>
      </c>
      <c r="D131" s="129" t="s">
        <v>192</v>
      </c>
      <c r="E131" s="102" t="s">
        <v>334</v>
      </c>
      <c r="F131" s="102" t="s">
        <v>333</v>
      </c>
      <c r="G131" s="102" t="s">
        <v>331</v>
      </c>
      <c r="H131" s="102" t="s">
        <v>335</v>
      </c>
      <c r="I131" s="102" t="s">
        <v>333</v>
      </c>
      <c r="J131" s="102" t="s">
        <v>330</v>
      </c>
      <c r="K131" s="102" t="s">
        <v>103</v>
      </c>
      <c r="L131" s="102" t="s">
        <v>117</v>
      </c>
      <c r="M131" s="102" t="s">
        <v>29</v>
      </c>
      <c r="N131" s="102" t="s">
        <v>107</v>
      </c>
      <c r="O131" s="102" t="s">
        <v>107</v>
      </c>
      <c r="P131" s="151"/>
      <c r="Q131" s="164"/>
      <c r="R131" s="9"/>
      <c r="S131" s="9"/>
      <c r="T131" s="9"/>
      <c r="U131" s="9"/>
      <c r="V131" s="9"/>
      <c r="W131" s="9"/>
      <c r="X131" s="9"/>
      <c r="Y131" s="9"/>
      <c r="Z131" s="8"/>
      <c r="AA131" s="2"/>
      <c r="AB131" s="2"/>
      <c r="AC131" s="3"/>
      <c r="AD131" s="3"/>
      <c r="AE131" s="172" t="s">
        <v>461</v>
      </c>
      <c r="AF131" s="172"/>
      <c r="AG131" s="172"/>
      <c r="AH131" s="172" t="s">
        <v>461</v>
      </c>
      <c r="AI131" s="3"/>
      <c r="AJ131" s="3"/>
      <c r="AK131" s="69"/>
      <c r="AL131" s="20"/>
      <c r="AM131" s="24"/>
      <c r="AN131" s="4"/>
      <c r="AO131" s="25"/>
      <c r="AP131" s="22"/>
      <c r="AQ131" s="4"/>
      <c r="AR131" s="4"/>
    </row>
    <row r="132" spans="1:44" x14ac:dyDescent="0.55000000000000004">
      <c r="A132">
        <v>63</v>
      </c>
      <c r="C132" s="114" t="s">
        <v>322</v>
      </c>
      <c r="D132" s="129" t="s">
        <v>192</v>
      </c>
      <c r="E132" s="102" t="s">
        <v>336</v>
      </c>
      <c r="F132" s="102" t="s">
        <v>405</v>
      </c>
      <c r="G132" s="102" t="s">
        <v>337</v>
      </c>
      <c r="H132" s="102" t="s">
        <v>338</v>
      </c>
      <c r="I132" s="102" t="s">
        <v>339</v>
      </c>
      <c r="J132" s="102" t="s">
        <v>340</v>
      </c>
      <c r="K132" s="102" t="s">
        <v>103</v>
      </c>
      <c r="L132" s="102" t="s">
        <v>104</v>
      </c>
      <c r="M132" s="102" t="s">
        <v>97</v>
      </c>
      <c r="N132" s="102" t="s">
        <v>34</v>
      </c>
      <c r="O132" s="102" t="s">
        <v>34</v>
      </c>
      <c r="P132" s="151"/>
      <c r="Q132" s="164"/>
      <c r="R132" s="9"/>
      <c r="S132" s="9"/>
      <c r="T132" s="9"/>
      <c r="U132" s="9"/>
      <c r="V132" s="9"/>
      <c r="W132" s="9"/>
      <c r="X132" s="9"/>
      <c r="Y132" s="9"/>
      <c r="Z132" s="8"/>
      <c r="AA132" s="2"/>
      <c r="AB132" s="2"/>
      <c r="AC132" s="3"/>
      <c r="AD132" s="3"/>
      <c r="AE132" s="172">
        <v>544</v>
      </c>
      <c r="AF132" s="172"/>
      <c r="AG132" s="172"/>
      <c r="AH132" s="172">
        <v>544</v>
      </c>
      <c r="AI132" s="3"/>
      <c r="AJ132" s="3"/>
      <c r="AK132" s="69"/>
      <c r="AL132" s="20"/>
      <c r="AM132" s="24"/>
      <c r="AN132" s="4"/>
      <c r="AO132" s="25"/>
      <c r="AP132" s="22"/>
      <c r="AQ132" s="4"/>
      <c r="AR132" s="4"/>
    </row>
    <row r="133" spans="1:44" x14ac:dyDescent="0.55000000000000004">
      <c r="A133">
        <v>64</v>
      </c>
      <c r="C133" s="114" t="s">
        <v>322</v>
      </c>
      <c r="D133" s="129" t="s">
        <v>192</v>
      </c>
      <c r="E133" s="102" t="s">
        <v>336</v>
      </c>
      <c r="F133" s="102" t="s">
        <v>405</v>
      </c>
      <c r="G133" s="102" t="s">
        <v>337</v>
      </c>
      <c r="H133" s="102" t="s">
        <v>338</v>
      </c>
      <c r="I133" s="102" t="s">
        <v>339</v>
      </c>
      <c r="J133" s="102" t="s">
        <v>340</v>
      </c>
      <c r="K133" s="102" t="s">
        <v>103</v>
      </c>
      <c r="L133" s="102" t="s">
        <v>117</v>
      </c>
      <c r="M133" s="102" t="s">
        <v>97</v>
      </c>
      <c r="N133" s="102" t="s">
        <v>34</v>
      </c>
      <c r="O133" s="102" t="s">
        <v>34</v>
      </c>
      <c r="P133" s="151"/>
      <c r="Q133" s="164"/>
      <c r="R133" s="9"/>
      <c r="S133" s="9"/>
      <c r="T133" s="9"/>
      <c r="U133" s="9"/>
      <c r="V133" s="9"/>
      <c r="W133" s="9"/>
      <c r="X133" s="9"/>
      <c r="Y133" s="9"/>
      <c r="Z133" s="8"/>
      <c r="AA133" s="2"/>
      <c r="AB133" s="2"/>
      <c r="AC133" s="3"/>
      <c r="AD133" s="3"/>
      <c r="AE133" s="172">
        <v>108</v>
      </c>
      <c r="AF133" s="172"/>
      <c r="AG133" s="172"/>
      <c r="AH133" s="172">
        <v>108</v>
      </c>
      <c r="AI133" s="3"/>
      <c r="AJ133" s="3"/>
      <c r="AK133" s="69"/>
      <c r="AL133" s="20"/>
      <c r="AM133" s="24"/>
      <c r="AN133" s="4"/>
      <c r="AO133" s="25"/>
      <c r="AP133" s="22"/>
      <c r="AQ133" s="4"/>
      <c r="AR133" s="4"/>
    </row>
    <row r="134" spans="1:44" x14ac:dyDescent="0.55000000000000004">
      <c r="A134">
        <v>65</v>
      </c>
      <c r="C134" s="114" t="s">
        <v>322</v>
      </c>
      <c r="D134" s="129" t="s">
        <v>192</v>
      </c>
      <c r="E134" s="102" t="s">
        <v>336</v>
      </c>
      <c r="F134" s="102" t="s">
        <v>405</v>
      </c>
      <c r="G134" s="102" t="s">
        <v>337</v>
      </c>
      <c r="H134" s="102" t="s">
        <v>338</v>
      </c>
      <c r="I134" s="102" t="s">
        <v>339</v>
      </c>
      <c r="J134" s="102" t="s">
        <v>340</v>
      </c>
      <c r="K134" s="102" t="s">
        <v>103</v>
      </c>
      <c r="L134" s="102" t="s">
        <v>117</v>
      </c>
      <c r="M134" s="102" t="s">
        <v>97</v>
      </c>
      <c r="N134" s="102" t="s">
        <v>34</v>
      </c>
      <c r="O134" s="102" t="s">
        <v>34</v>
      </c>
      <c r="P134" s="151"/>
      <c r="Q134" s="164"/>
      <c r="R134" s="9"/>
      <c r="S134" s="9"/>
      <c r="T134" s="9"/>
      <c r="U134" s="9"/>
      <c r="V134" s="9"/>
      <c r="W134" s="9"/>
      <c r="X134" s="9"/>
      <c r="Y134" s="9"/>
      <c r="Z134" s="8"/>
      <c r="AA134" s="2"/>
      <c r="AB134" s="2"/>
      <c r="AC134" s="3"/>
      <c r="AD134" s="3"/>
      <c r="AE134" s="172">
        <v>216</v>
      </c>
      <c r="AF134" s="172"/>
      <c r="AG134" s="172"/>
      <c r="AH134" s="172">
        <v>216</v>
      </c>
      <c r="AI134" s="3"/>
      <c r="AJ134" s="3"/>
      <c r="AK134" s="69"/>
      <c r="AL134" s="20"/>
      <c r="AM134" s="24"/>
      <c r="AN134" s="4"/>
      <c r="AO134" s="25"/>
      <c r="AP134" s="22"/>
      <c r="AQ134" s="4"/>
      <c r="AR134" s="4"/>
    </row>
    <row r="135" spans="1:44" x14ac:dyDescent="0.55000000000000004">
      <c r="A135">
        <v>66</v>
      </c>
      <c r="C135" s="114" t="s">
        <v>322</v>
      </c>
      <c r="D135" s="129" t="s">
        <v>192</v>
      </c>
      <c r="E135" s="102" t="s">
        <v>336</v>
      </c>
      <c r="F135" s="102" t="s">
        <v>405</v>
      </c>
      <c r="G135" s="102" t="s">
        <v>337</v>
      </c>
      <c r="H135" s="102" t="s">
        <v>338</v>
      </c>
      <c r="I135" s="102" t="s">
        <v>339</v>
      </c>
      <c r="J135" s="102" t="s">
        <v>340</v>
      </c>
      <c r="K135" s="102" t="s">
        <v>103</v>
      </c>
      <c r="L135" s="102" t="s">
        <v>131</v>
      </c>
      <c r="M135" s="102" t="s">
        <v>29</v>
      </c>
      <c r="N135" s="102" t="s">
        <v>107</v>
      </c>
      <c r="O135" s="102" t="s">
        <v>107</v>
      </c>
      <c r="P135" s="151"/>
      <c r="Q135" s="164"/>
      <c r="R135" s="9"/>
      <c r="S135" s="9"/>
      <c r="T135" s="9"/>
      <c r="U135" s="9"/>
      <c r="V135" s="9"/>
      <c r="W135" s="9"/>
      <c r="X135" s="9"/>
      <c r="Y135" s="9"/>
      <c r="Z135" s="8"/>
      <c r="AA135" s="2"/>
      <c r="AB135" s="2"/>
      <c r="AC135" s="3"/>
      <c r="AD135" s="3"/>
      <c r="AE135" s="172">
        <v>27</v>
      </c>
      <c r="AF135" s="172"/>
      <c r="AG135" s="172"/>
      <c r="AH135" s="172">
        <v>27</v>
      </c>
      <c r="AI135" s="3"/>
      <c r="AJ135" s="3"/>
      <c r="AK135" s="69"/>
      <c r="AL135" s="20"/>
      <c r="AM135" s="24"/>
      <c r="AN135" s="4"/>
      <c r="AO135" s="25"/>
      <c r="AP135" s="22"/>
      <c r="AQ135" s="4"/>
      <c r="AR135" s="4"/>
    </row>
    <row r="136" spans="1:44" x14ac:dyDescent="0.55000000000000004">
      <c r="A136">
        <v>67</v>
      </c>
      <c r="C136" s="114" t="s">
        <v>322</v>
      </c>
      <c r="D136" s="129" t="s">
        <v>192</v>
      </c>
      <c r="E136" s="102" t="s">
        <v>336</v>
      </c>
      <c r="F136" s="102" t="s">
        <v>405</v>
      </c>
      <c r="G136" s="102" t="s">
        <v>337</v>
      </c>
      <c r="H136" s="102" t="s">
        <v>338</v>
      </c>
      <c r="I136" s="102" t="s">
        <v>339</v>
      </c>
      <c r="J136" s="102" t="s">
        <v>340</v>
      </c>
      <c r="K136" s="102" t="s">
        <v>103</v>
      </c>
      <c r="L136" s="102" t="s">
        <v>106</v>
      </c>
      <c r="M136" s="102" t="s">
        <v>29</v>
      </c>
      <c r="N136" s="102" t="s">
        <v>107</v>
      </c>
      <c r="O136" s="102" t="s">
        <v>107</v>
      </c>
      <c r="P136" s="151"/>
      <c r="Q136" s="164"/>
      <c r="R136" s="9"/>
      <c r="S136" s="9"/>
      <c r="T136" s="9"/>
      <c r="U136" s="9"/>
      <c r="V136" s="9"/>
      <c r="W136" s="9"/>
      <c r="X136" s="9"/>
      <c r="Y136" s="9"/>
      <c r="Z136" s="8"/>
      <c r="AA136" s="2"/>
      <c r="AB136" s="2"/>
      <c r="AC136" s="3"/>
      <c r="AD136" s="3"/>
      <c r="AE136" s="172">
        <v>27</v>
      </c>
      <c r="AF136" s="172"/>
      <c r="AG136" s="172"/>
      <c r="AH136" s="172">
        <v>27</v>
      </c>
      <c r="AI136" s="3"/>
      <c r="AJ136" s="3"/>
      <c r="AK136" s="69"/>
      <c r="AL136" s="20"/>
      <c r="AM136" s="24"/>
      <c r="AN136" s="4"/>
      <c r="AO136" s="25"/>
      <c r="AP136" s="22"/>
      <c r="AQ136" s="4"/>
      <c r="AR136" s="4"/>
    </row>
    <row r="137" spans="1:44" x14ac:dyDescent="0.55000000000000004">
      <c r="A137">
        <v>68</v>
      </c>
      <c r="C137" s="114" t="s">
        <v>322</v>
      </c>
      <c r="D137" s="129" t="s">
        <v>192</v>
      </c>
      <c r="E137" s="102" t="s">
        <v>341</v>
      </c>
      <c r="F137" s="102" t="s">
        <v>342</v>
      </c>
      <c r="G137" s="102" t="s">
        <v>210</v>
      </c>
      <c r="H137" s="102" t="s">
        <v>275</v>
      </c>
      <c r="I137" s="102" t="s">
        <v>342</v>
      </c>
      <c r="J137" s="102" t="s">
        <v>343</v>
      </c>
      <c r="K137" s="102" t="s">
        <v>103</v>
      </c>
      <c r="L137" s="102" t="s">
        <v>106</v>
      </c>
      <c r="M137" s="102" t="s">
        <v>97</v>
      </c>
      <c r="N137" s="102" t="s">
        <v>34</v>
      </c>
      <c r="O137" s="102" t="s">
        <v>34</v>
      </c>
      <c r="P137" s="151"/>
      <c r="Q137" s="164"/>
      <c r="R137" s="9"/>
      <c r="S137" s="9"/>
      <c r="T137" s="9"/>
      <c r="U137" s="9"/>
      <c r="V137" s="9"/>
      <c r="W137" s="9"/>
      <c r="X137" s="9"/>
      <c r="Y137" s="9"/>
      <c r="Z137" s="8"/>
      <c r="AA137" s="2"/>
      <c r="AB137" s="2"/>
      <c r="AC137" s="3"/>
      <c r="AD137" s="3"/>
      <c r="AE137" s="172"/>
      <c r="AF137" s="172">
        <v>1050</v>
      </c>
      <c r="AG137" s="172"/>
      <c r="AH137" s="172">
        <v>1050</v>
      </c>
      <c r="AI137" s="3"/>
      <c r="AJ137" s="3"/>
      <c r="AK137" s="69"/>
      <c r="AL137" s="20"/>
      <c r="AM137" s="24"/>
      <c r="AN137" s="4"/>
      <c r="AO137" s="25"/>
      <c r="AP137" s="22"/>
      <c r="AQ137" s="4"/>
      <c r="AR137" s="4"/>
    </row>
    <row r="138" spans="1:44" x14ac:dyDescent="0.55000000000000004">
      <c r="A138">
        <v>69</v>
      </c>
      <c r="C138" s="114" t="s">
        <v>322</v>
      </c>
      <c r="D138" s="129" t="s">
        <v>192</v>
      </c>
      <c r="E138" s="102" t="s">
        <v>341</v>
      </c>
      <c r="F138" s="102" t="s">
        <v>342</v>
      </c>
      <c r="G138" s="102" t="s">
        <v>210</v>
      </c>
      <c r="H138" s="102" t="s">
        <v>275</v>
      </c>
      <c r="I138" s="102" t="s">
        <v>342</v>
      </c>
      <c r="J138" s="102" t="s">
        <v>343</v>
      </c>
      <c r="K138" s="102" t="s">
        <v>103</v>
      </c>
      <c r="L138" s="102" t="s">
        <v>131</v>
      </c>
      <c r="M138" s="102" t="s">
        <v>97</v>
      </c>
      <c r="N138" s="102" t="s">
        <v>34</v>
      </c>
      <c r="O138" s="102" t="s">
        <v>34</v>
      </c>
      <c r="P138" s="151"/>
      <c r="Q138" s="164"/>
      <c r="R138" s="9"/>
      <c r="S138" s="9"/>
      <c r="T138" s="9"/>
      <c r="U138" s="9"/>
      <c r="V138" s="9"/>
      <c r="W138" s="9"/>
      <c r="X138" s="9"/>
      <c r="Y138" s="9"/>
      <c r="Z138" s="8"/>
      <c r="AA138" s="2"/>
      <c r="AB138" s="2"/>
      <c r="AC138" s="3"/>
      <c r="AD138" s="3"/>
      <c r="AE138" s="172"/>
      <c r="AF138" s="172">
        <v>750</v>
      </c>
      <c r="AG138" s="172"/>
      <c r="AH138" s="172">
        <v>750</v>
      </c>
      <c r="AI138" s="3"/>
      <c r="AJ138" s="3"/>
      <c r="AK138" s="69"/>
      <c r="AL138" s="20"/>
      <c r="AM138" s="24"/>
      <c r="AN138" s="4"/>
      <c r="AO138" s="25"/>
      <c r="AP138" s="22"/>
      <c r="AQ138" s="4"/>
      <c r="AR138" s="4"/>
    </row>
    <row r="139" spans="1:44" x14ac:dyDescent="0.55000000000000004">
      <c r="A139">
        <v>70</v>
      </c>
      <c r="C139" s="114" t="s">
        <v>322</v>
      </c>
      <c r="D139" s="159" t="s">
        <v>192</v>
      </c>
      <c r="E139" s="160" t="s">
        <v>341</v>
      </c>
      <c r="F139" s="160" t="s">
        <v>342</v>
      </c>
      <c r="G139" s="160" t="s">
        <v>210</v>
      </c>
      <c r="H139" s="160" t="s">
        <v>275</v>
      </c>
      <c r="I139" s="160" t="s">
        <v>342</v>
      </c>
      <c r="J139" s="160" t="s">
        <v>343</v>
      </c>
      <c r="K139" s="160" t="s">
        <v>103</v>
      </c>
      <c r="L139" s="160" t="s">
        <v>117</v>
      </c>
      <c r="M139" s="160" t="s">
        <v>97</v>
      </c>
      <c r="N139" s="160" t="s">
        <v>34</v>
      </c>
      <c r="O139" s="160" t="s">
        <v>34</v>
      </c>
      <c r="P139" s="162"/>
      <c r="Q139" s="167"/>
      <c r="R139" s="9"/>
      <c r="S139" s="9"/>
      <c r="T139" s="9"/>
      <c r="U139" s="9"/>
      <c r="V139" s="9"/>
      <c r="W139" s="9"/>
      <c r="X139" s="9"/>
      <c r="Y139" s="9"/>
      <c r="Z139" s="8"/>
      <c r="AA139" s="2"/>
      <c r="AB139" s="2"/>
      <c r="AC139" s="3"/>
      <c r="AD139" s="3"/>
      <c r="AE139" s="172"/>
      <c r="AF139" s="172">
        <v>1650</v>
      </c>
      <c r="AG139" s="172"/>
      <c r="AH139" s="172">
        <v>1650</v>
      </c>
      <c r="AI139" s="3"/>
      <c r="AJ139" s="3"/>
      <c r="AK139" s="69"/>
      <c r="AL139" s="20"/>
      <c r="AM139" s="24"/>
      <c r="AN139" s="4"/>
      <c r="AO139" s="25"/>
      <c r="AP139" s="22"/>
      <c r="AQ139" s="4"/>
      <c r="AR139" s="4"/>
    </row>
    <row r="140" spans="1:44" x14ac:dyDescent="0.55000000000000004">
      <c r="A140">
        <v>76</v>
      </c>
      <c r="C140" s="169" t="s">
        <v>397</v>
      </c>
      <c r="D140" s="129" t="s">
        <v>192</v>
      </c>
      <c r="E140" s="102" t="s">
        <v>392</v>
      </c>
      <c r="F140" s="102" t="s">
        <v>393</v>
      </c>
      <c r="G140" s="102" t="s">
        <v>331</v>
      </c>
      <c r="H140" s="102" t="s">
        <v>394</v>
      </c>
      <c r="I140" s="102" t="s">
        <v>395</v>
      </c>
      <c r="J140" s="102" t="s">
        <v>396</v>
      </c>
      <c r="K140" s="102" t="s">
        <v>103</v>
      </c>
      <c r="L140" s="102" t="s">
        <v>106</v>
      </c>
      <c r="M140" s="102" t="s">
        <v>97</v>
      </c>
      <c r="N140" s="102" t="s">
        <v>34</v>
      </c>
      <c r="O140" s="151" t="s">
        <v>34</v>
      </c>
      <c r="P140" s="151"/>
      <c r="Q140" s="115"/>
      <c r="R140" s="9"/>
      <c r="S140" s="9"/>
      <c r="T140" s="9"/>
      <c r="U140" s="9"/>
      <c r="V140" s="9"/>
      <c r="W140" s="9"/>
      <c r="X140" s="9"/>
      <c r="Y140" s="9"/>
      <c r="Z140" s="8"/>
      <c r="AA140" s="2"/>
      <c r="AB140" s="2"/>
      <c r="AC140" s="3"/>
      <c r="AD140" s="3"/>
      <c r="AE140" s="172" t="s">
        <v>462</v>
      </c>
      <c r="AF140" s="172" t="s">
        <v>463</v>
      </c>
      <c r="AG140" s="172"/>
      <c r="AH140" s="172" t="s">
        <v>470</v>
      </c>
      <c r="AI140" s="3"/>
      <c r="AJ140" s="3"/>
      <c r="AK140" s="69"/>
      <c r="AL140" s="20"/>
      <c r="AM140" s="24"/>
      <c r="AN140" s="4"/>
      <c r="AO140" s="25"/>
      <c r="AP140" s="22"/>
      <c r="AQ140" s="4"/>
      <c r="AR140" s="4"/>
    </row>
    <row r="141" spans="1:44" x14ac:dyDescent="0.55000000000000004">
      <c r="A141">
        <v>77</v>
      </c>
      <c r="C141" s="169" t="s">
        <v>397</v>
      </c>
      <c r="D141" s="129" t="s">
        <v>192</v>
      </c>
      <c r="E141" s="102" t="s">
        <v>392</v>
      </c>
      <c r="F141" s="102" t="s">
        <v>393</v>
      </c>
      <c r="G141" s="102" t="s">
        <v>331</v>
      </c>
      <c r="H141" s="102" t="s">
        <v>394</v>
      </c>
      <c r="I141" s="102" t="s">
        <v>395</v>
      </c>
      <c r="J141" s="102" t="s">
        <v>396</v>
      </c>
      <c r="K141" s="102" t="s">
        <v>103</v>
      </c>
      <c r="L141" s="102" t="s">
        <v>131</v>
      </c>
      <c r="M141" s="102" t="s">
        <v>97</v>
      </c>
      <c r="N141" s="102" t="s">
        <v>34</v>
      </c>
      <c r="O141" s="151" t="s">
        <v>34</v>
      </c>
      <c r="P141" s="151"/>
      <c r="Q141" s="115"/>
      <c r="R141" s="9"/>
      <c r="S141" s="9"/>
      <c r="T141" s="9"/>
      <c r="U141" s="9"/>
      <c r="V141" s="9"/>
      <c r="W141" s="9"/>
      <c r="X141" s="9"/>
      <c r="Y141" s="9"/>
      <c r="Z141" s="8"/>
      <c r="AA141" s="2"/>
      <c r="AB141" s="2"/>
      <c r="AC141" s="3"/>
      <c r="AD141" s="3"/>
      <c r="AE141" s="172" t="s">
        <v>464</v>
      </c>
      <c r="AF141" s="172" t="s">
        <v>465</v>
      </c>
      <c r="AG141" s="172"/>
      <c r="AH141" s="172" t="s">
        <v>471</v>
      </c>
      <c r="AI141" s="3"/>
      <c r="AJ141" s="3"/>
      <c r="AK141" s="69"/>
      <c r="AL141" s="20"/>
      <c r="AM141" s="24"/>
      <c r="AN141" s="4"/>
      <c r="AO141" s="25"/>
      <c r="AP141" s="22"/>
      <c r="AQ141" s="4"/>
      <c r="AR141" s="4"/>
    </row>
    <row r="142" spans="1:44" ht="36" x14ac:dyDescent="0.55000000000000004">
      <c r="A142">
        <v>78</v>
      </c>
      <c r="C142" s="169" t="s">
        <v>397</v>
      </c>
      <c r="D142" s="129" t="s">
        <v>192</v>
      </c>
      <c r="E142" s="102" t="s">
        <v>392</v>
      </c>
      <c r="F142" s="102" t="s">
        <v>393</v>
      </c>
      <c r="G142" s="102" t="s">
        <v>331</v>
      </c>
      <c r="H142" s="102" t="s">
        <v>394</v>
      </c>
      <c r="I142" s="102" t="s">
        <v>395</v>
      </c>
      <c r="J142" s="102" t="s">
        <v>396</v>
      </c>
      <c r="K142" s="102" t="s">
        <v>103</v>
      </c>
      <c r="L142" s="102" t="s">
        <v>117</v>
      </c>
      <c r="M142" s="102" t="s">
        <v>97</v>
      </c>
      <c r="N142" s="102" t="s">
        <v>34</v>
      </c>
      <c r="O142" s="151" t="s">
        <v>34</v>
      </c>
      <c r="P142" s="151"/>
      <c r="Q142" s="115"/>
      <c r="R142" s="9"/>
      <c r="S142" s="9"/>
      <c r="T142" s="9"/>
      <c r="U142" s="9"/>
      <c r="V142" s="9"/>
      <c r="W142" s="9"/>
      <c r="X142" s="9"/>
      <c r="Y142" s="9"/>
      <c r="Z142" s="8"/>
      <c r="AA142" s="2"/>
      <c r="AB142" s="2"/>
      <c r="AC142" s="3"/>
      <c r="AD142" s="3"/>
      <c r="AE142" s="172" t="s">
        <v>466</v>
      </c>
      <c r="AF142" s="172" t="s">
        <v>467</v>
      </c>
      <c r="AG142" s="172"/>
      <c r="AH142" s="172" t="s">
        <v>472</v>
      </c>
      <c r="AI142" s="3"/>
      <c r="AJ142" s="3"/>
      <c r="AK142" s="69"/>
      <c r="AL142" s="20"/>
      <c r="AM142" s="24"/>
      <c r="AN142" s="4"/>
      <c r="AO142" s="25"/>
      <c r="AP142" s="22"/>
      <c r="AQ142" s="4"/>
      <c r="AR142" s="4"/>
    </row>
    <row r="143" spans="1:44" x14ac:dyDescent="0.55000000000000004">
      <c r="A143">
        <v>80</v>
      </c>
      <c r="C143" s="169" t="s">
        <v>407</v>
      </c>
      <c r="D143" s="129" t="s">
        <v>192</v>
      </c>
      <c r="E143" s="102" t="s">
        <v>406</v>
      </c>
      <c r="F143" s="102" t="s">
        <v>343</v>
      </c>
      <c r="G143" s="102" t="s">
        <v>210</v>
      </c>
      <c r="H143" s="102" t="s">
        <v>278</v>
      </c>
      <c r="I143" s="102" t="s">
        <v>343</v>
      </c>
      <c r="J143" s="102" t="s">
        <v>342</v>
      </c>
      <c r="K143" s="102" t="s">
        <v>103</v>
      </c>
      <c r="L143" s="102" t="s">
        <v>177</v>
      </c>
      <c r="M143" s="102" t="s">
        <v>97</v>
      </c>
      <c r="N143" s="102" t="s">
        <v>34</v>
      </c>
      <c r="O143" s="102" t="s">
        <v>34</v>
      </c>
      <c r="P143" s="151"/>
      <c r="Q143" s="164"/>
      <c r="R143" s="9"/>
      <c r="S143" s="9"/>
      <c r="T143" s="9"/>
      <c r="U143" s="9"/>
      <c r="V143" s="9"/>
      <c r="W143" s="9"/>
      <c r="X143" s="9"/>
      <c r="Y143" s="9"/>
      <c r="Z143" s="8"/>
      <c r="AA143" s="2"/>
      <c r="AB143" s="2"/>
      <c r="AC143" s="3"/>
      <c r="AD143" s="3"/>
      <c r="AE143" s="172"/>
      <c r="AF143" s="172">
        <v>640</v>
      </c>
      <c r="AG143" s="172"/>
      <c r="AH143" s="172">
        <v>640</v>
      </c>
      <c r="AI143" s="3"/>
      <c r="AJ143" s="3"/>
      <c r="AK143" s="69"/>
      <c r="AL143" s="20"/>
      <c r="AM143" s="24"/>
      <c r="AN143" s="4"/>
      <c r="AO143" s="25"/>
      <c r="AP143" s="22"/>
      <c r="AQ143" s="4"/>
      <c r="AR143" s="4"/>
    </row>
    <row r="144" spans="1:44" x14ac:dyDescent="0.55000000000000004">
      <c r="A144">
        <v>81</v>
      </c>
      <c r="C144" s="169" t="s">
        <v>415</v>
      </c>
      <c r="D144" s="129" t="s">
        <v>192</v>
      </c>
      <c r="E144" s="102" t="s">
        <v>408</v>
      </c>
      <c r="F144" s="102" t="s">
        <v>409</v>
      </c>
      <c r="G144" s="102" t="s">
        <v>417</v>
      </c>
      <c r="H144" s="102" t="s">
        <v>418</v>
      </c>
      <c r="I144" s="102" t="s">
        <v>421</v>
      </c>
      <c r="J144" s="170" t="s">
        <v>422</v>
      </c>
      <c r="K144" s="102" t="s">
        <v>103</v>
      </c>
      <c r="L144" s="102" t="s">
        <v>424</v>
      </c>
      <c r="M144" s="102" t="s">
        <v>29</v>
      </c>
      <c r="N144" s="102" t="str">
        <f>_xlfn.IFNA(INDEX('[1]参照（年度等）'!$H$2:$H$5,MATCH('[1]2.登録品目'!$J138,'[1]参照（年度等）'!$G$2:$G$5,0),1),"")</f>
        <v/>
      </c>
      <c r="O144" s="102" t="str">
        <f>_xlfn.IFNA(INDEX('[1]参照（年度等）'!$I$2:$I$5,MATCH('[1]2.登録品目'!$J138,'[1]参照（年度等）'!$G$2:$G$5,0),1),"")</f>
        <v/>
      </c>
      <c r="P144" s="151"/>
      <c r="Q144" s="164"/>
      <c r="R144" s="9"/>
      <c r="S144" s="9"/>
      <c r="T144" s="9"/>
      <c r="U144" s="9"/>
      <c r="V144" s="9"/>
      <c r="W144" s="9"/>
      <c r="X144" s="9"/>
      <c r="Y144" s="9"/>
      <c r="Z144" s="8"/>
      <c r="AA144" s="2"/>
      <c r="AB144" s="2"/>
      <c r="AC144" s="3"/>
      <c r="AD144" s="3"/>
      <c r="AE144" s="172">
        <v>350</v>
      </c>
      <c r="AF144" s="172"/>
      <c r="AG144" s="172"/>
      <c r="AH144" s="172">
        <v>350</v>
      </c>
      <c r="AI144" s="3"/>
      <c r="AJ144" s="3"/>
      <c r="AK144" s="69"/>
      <c r="AL144" s="20"/>
      <c r="AM144" s="24"/>
      <c r="AN144" s="4"/>
      <c r="AO144" s="25"/>
      <c r="AP144" s="22"/>
      <c r="AQ144" s="4"/>
      <c r="AR144" s="4"/>
    </row>
    <row r="145" spans="1:44" x14ac:dyDescent="0.55000000000000004">
      <c r="A145">
        <v>82</v>
      </c>
      <c r="C145" s="169" t="s">
        <v>415</v>
      </c>
      <c r="D145" s="129" t="s">
        <v>192</v>
      </c>
      <c r="E145" s="102" t="s">
        <v>410</v>
      </c>
      <c r="F145" s="102" t="s">
        <v>411</v>
      </c>
      <c r="G145" s="102" t="s">
        <v>210</v>
      </c>
      <c r="H145" s="102" t="s">
        <v>419</v>
      </c>
      <c r="I145" s="102" t="s">
        <v>411</v>
      </c>
      <c r="J145" s="102" t="s">
        <v>323</v>
      </c>
      <c r="K145" s="102" t="s">
        <v>103</v>
      </c>
      <c r="L145" s="102" t="s">
        <v>425</v>
      </c>
      <c r="M145" s="102" t="s">
        <v>33</v>
      </c>
      <c r="N145" s="102" t="str">
        <f>_xlfn.IFNA(INDEX('[1]参照（年度等）'!$H$2:$H$5,MATCH('[1]2.登録品目'!$J139,'[1]参照（年度等）'!$G$2:$G$5,0),1),"")</f>
        <v/>
      </c>
      <c r="O145" s="102" t="str">
        <f>_xlfn.IFNA(INDEX('[1]参照（年度等）'!$I$2:$I$5,MATCH('[1]2.登録品目'!$J139,'[1]参照（年度等）'!$G$2:$G$5,0),1),"")</f>
        <v/>
      </c>
      <c r="P145" s="151"/>
      <c r="Q145" s="164"/>
      <c r="R145" s="9"/>
      <c r="S145" s="9"/>
      <c r="T145" s="9"/>
      <c r="U145" s="9"/>
      <c r="V145" s="9"/>
      <c r="W145" s="9"/>
      <c r="X145" s="9"/>
      <c r="Y145" s="9"/>
      <c r="Z145" s="8"/>
      <c r="AA145" s="2"/>
      <c r="AB145" s="2"/>
      <c r="AC145" s="3"/>
      <c r="AD145" s="3"/>
      <c r="AE145" s="172">
        <v>220</v>
      </c>
      <c r="AF145" s="172"/>
      <c r="AG145" s="172"/>
      <c r="AH145" s="172">
        <v>220</v>
      </c>
      <c r="AI145" s="3"/>
      <c r="AJ145" s="3"/>
      <c r="AK145" s="69"/>
      <c r="AL145" s="20"/>
      <c r="AM145" s="24"/>
      <c r="AN145" s="4"/>
      <c r="AO145" s="25"/>
      <c r="AP145" s="22"/>
      <c r="AQ145" s="4"/>
      <c r="AR145" s="4"/>
    </row>
    <row r="146" spans="1:44" x14ac:dyDescent="0.55000000000000004">
      <c r="A146">
        <v>83</v>
      </c>
      <c r="C146" s="169" t="s">
        <v>415</v>
      </c>
      <c r="D146" s="129" t="s">
        <v>192</v>
      </c>
      <c r="E146" s="102" t="s">
        <v>410</v>
      </c>
      <c r="F146" s="102" t="s">
        <v>411</v>
      </c>
      <c r="G146" s="102" t="s">
        <v>210</v>
      </c>
      <c r="H146" s="102" t="s">
        <v>419</v>
      </c>
      <c r="I146" s="102" t="s">
        <v>411</v>
      </c>
      <c r="J146" s="102" t="s">
        <v>323</v>
      </c>
      <c r="K146" s="102" t="s">
        <v>103</v>
      </c>
      <c r="L146" s="102" t="s">
        <v>424</v>
      </c>
      <c r="M146" s="102" t="s">
        <v>33</v>
      </c>
      <c r="N146" s="102" t="str">
        <f>_xlfn.IFNA(INDEX('[1]参照（年度等）'!$H$2:$H$5,MATCH('[1]2.登録品目'!$J140,'[1]参照（年度等）'!$G$2:$G$5,0),1),"")</f>
        <v/>
      </c>
      <c r="O146" s="102" t="str">
        <f>_xlfn.IFNA(INDEX('[1]参照（年度等）'!$I$2:$I$5,MATCH('[1]2.登録品目'!$J140,'[1]参照（年度等）'!$G$2:$G$5,0),1),"")</f>
        <v/>
      </c>
      <c r="P146" s="151"/>
      <c r="Q146" s="164"/>
      <c r="R146" s="9"/>
      <c r="S146" s="9"/>
      <c r="T146" s="9"/>
      <c r="U146" s="9"/>
      <c r="V146" s="9"/>
      <c r="W146" s="9"/>
      <c r="X146" s="9"/>
      <c r="Y146" s="9"/>
      <c r="Z146" s="8"/>
      <c r="AA146" s="2"/>
      <c r="AB146" s="2"/>
      <c r="AC146" s="3"/>
      <c r="AD146" s="3"/>
      <c r="AE146" s="172">
        <v>180</v>
      </c>
      <c r="AF146" s="172"/>
      <c r="AG146" s="172"/>
      <c r="AH146" s="172">
        <v>180</v>
      </c>
      <c r="AI146" s="3"/>
      <c r="AJ146" s="3"/>
      <c r="AK146" s="69"/>
      <c r="AL146" s="20"/>
      <c r="AM146" s="24"/>
      <c r="AN146" s="4"/>
      <c r="AO146" s="25"/>
      <c r="AP146" s="22"/>
      <c r="AQ146" s="4"/>
      <c r="AR146" s="4"/>
    </row>
    <row r="147" spans="1:44" x14ac:dyDescent="0.55000000000000004">
      <c r="A147">
        <v>84</v>
      </c>
      <c r="C147" s="169" t="s">
        <v>415</v>
      </c>
      <c r="D147" s="129" t="s">
        <v>192</v>
      </c>
      <c r="E147" s="102" t="s">
        <v>410</v>
      </c>
      <c r="F147" s="102" t="s">
        <v>411</v>
      </c>
      <c r="G147" s="102" t="s">
        <v>210</v>
      </c>
      <c r="H147" s="102" t="s">
        <v>419</v>
      </c>
      <c r="I147" s="102" t="s">
        <v>411</v>
      </c>
      <c r="J147" s="102" t="s">
        <v>323</v>
      </c>
      <c r="K147" s="102" t="s">
        <v>103</v>
      </c>
      <c r="L147" s="102" t="s">
        <v>426</v>
      </c>
      <c r="M147" s="102" t="s">
        <v>33</v>
      </c>
      <c r="N147" s="102" t="str">
        <f>_xlfn.IFNA(INDEX('[1]参照（年度等）'!$H$2:$H$5,MATCH('[1]2.登録品目'!$J141,'[1]参照（年度等）'!$G$2:$G$5,0),1),"")</f>
        <v/>
      </c>
      <c r="O147" s="102" t="str">
        <f>_xlfn.IFNA(INDEX('[1]参照（年度等）'!$I$2:$I$5,MATCH('[1]2.登録品目'!$J141,'[1]参照（年度等）'!$G$2:$G$5,0),1),"")</f>
        <v/>
      </c>
      <c r="P147" s="151"/>
      <c r="Q147" s="164"/>
      <c r="R147" s="9"/>
      <c r="S147" s="9"/>
      <c r="T147" s="9"/>
      <c r="U147" s="9"/>
      <c r="V147" s="9"/>
      <c r="W147" s="9"/>
      <c r="X147" s="9"/>
      <c r="Y147" s="9"/>
      <c r="Z147" s="8"/>
      <c r="AA147" s="2"/>
      <c r="AB147" s="2"/>
      <c r="AC147" s="3"/>
      <c r="AD147" s="3"/>
      <c r="AE147" s="172">
        <v>180</v>
      </c>
      <c r="AF147" s="172"/>
      <c r="AG147" s="172"/>
      <c r="AH147" s="172">
        <v>180</v>
      </c>
      <c r="AI147" s="3"/>
      <c r="AJ147" s="3"/>
      <c r="AK147" s="69"/>
      <c r="AL147" s="20"/>
      <c r="AM147" s="24"/>
      <c r="AN147" s="4"/>
      <c r="AO147" s="25"/>
      <c r="AP147" s="22"/>
      <c r="AQ147" s="4"/>
      <c r="AR147" s="4"/>
    </row>
    <row r="148" spans="1:44" x14ac:dyDescent="0.55000000000000004">
      <c r="A148">
        <v>85</v>
      </c>
      <c r="C148" s="114" t="s">
        <v>322</v>
      </c>
      <c r="D148" s="129" t="s">
        <v>192</v>
      </c>
      <c r="E148" s="102" t="s">
        <v>412</v>
      </c>
      <c r="F148" s="102" t="s">
        <v>413</v>
      </c>
      <c r="G148" s="102" t="s">
        <v>210</v>
      </c>
      <c r="H148" s="102" t="s">
        <v>420</v>
      </c>
      <c r="I148" s="102" t="s">
        <v>413</v>
      </c>
      <c r="J148" s="102" t="s">
        <v>343</v>
      </c>
      <c r="K148" s="102" t="s">
        <v>103</v>
      </c>
      <c r="L148" s="102" t="s">
        <v>425</v>
      </c>
      <c r="M148" s="102" t="s">
        <v>97</v>
      </c>
      <c r="N148" s="102" t="str">
        <f>_xlfn.IFNA(INDEX('[1]参照（年度等）'!$H$2:$H$5,MATCH('[1]2.登録品目'!$J142,'[1]参照（年度等）'!$G$2:$G$5,0),1),"")</f>
        <v/>
      </c>
      <c r="O148" s="102" t="str">
        <f>_xlfn.IFNA(INDEX('[1]参照（年度等）'!$H$2:$H$5,MATCH('[1]2.登録品目'!$J142,'[1]参照（年度等）'!$G$2:$G$5,0),1),"")</f>
        <v/>
      </c>
      <c r="P148" s="151"/>
      <c r="Q148" s="164"/>
      <c r="R148" s="9"/>
      <c r="S148" s="9"/>
      <c r="T148" s="9"/>
      <c r="U148" s="9"/>
      <c r="V148" s="9"/>
      <c r="W148" s="9"/>
      <c r="X148" s="9"/>
      <c r="Y148" s="9"/>
      <c r="Z148" s="8"/>
      <c r="AA148" s="2"/>
      <c r="AB148" s="2"/>
      <c r="AC148" s="3"/>
      <c r="AD148" s="3"/>
      <c r="AE148" s="172">
        <v>200</v>
      </c>
      <c r="AF148" s="172">
        <v>97</v>
      </c>
      <c r="AG148" s="172"/>
      <c r="AH148" s="172">
        <v>297</v>
      </c>
      <c r="AI148" s="3"/>
      <c r="AJ148" s="3"/>
      <c r="AK148" s="69"/>
      <c r="AL148" s="20"/>
      <c r="AM148" s="24"/>
      <c r="AN148" s="4"/>
      <c r="AO148" s="25"/>
      <c r="AP148" s="22"/>
      <c r="AQ148" s="4"/>
      <c r="AR148" s="4"/>
    </row>
    <row r="149" spans="1:44" x14ac:dyDescent="0.55000000000000004">
      <c r="A149">
        <v>86</v>
      </c>
      <c r="C149" s="114" t="s">
        <v>322</v>
      </c>
      <c r="D149" s="129" t="s">
        <v>192</v>
      </c>
      <c r="E149" s="102" t="s">
        <v>412</v>
      </c>
      <c r="F149" s="102" t="s">
        <v>413</v>
      </c>
      <c r="G149" s="102" t="s">
        <v>210</v>
      </c>
      <c r="H149" s="102" t="s">
        <v>420</v>
      </c>
      <c r="I149" s="102" t="s">
        <v>413</v>
      </c>
      <c r="J149" s="102" t="s">
        <v>343</v>
      </c>
      <c r="K149" s="102" t="s">
        <v>103</v>
      </c>
      <c r="L149" s="102" t="s">
        <v>424</v>
      </c>
      <c r="M149" s="102" t="s">
        <v>97</v>
      </c>
      <c r="N149" s="102" t="str">
        <f>_xlfn.IFNA(INDEX('[1]参照（年度等）'!$H$2:$H$5,MATCH('[1]2.登録品目'!$J143,'[1]参照（年度等）'!$G$2:$G$5,0),1),"")</f>
        <v/>
      </c>
      <c r="O149" s="102" t="str">
        <f>_xlfn.IFNA(INDEX('[1]参照（年度等）'!$H$2:$H$5,MATCH('[1]2.登録品目'!$J143,'[1]参照（年度等）'!$G$2:$G$5,0),1),"")</f>
        <v/>
      </c>
      <c r="P149" s="151"/>
      <c r="Q149" s="164"/>
      <c r="R149" s="9"/>
      <c r="S149" s="9"/>
      <c r="T149" s="9"/>
      <c r="U149" s="9"/>
      <c r="V149" s="9"/>
      <c r="W149" s="9"/>
      <c r="X149" s="9"/>
      <c r="Y149" s="9"/>
      <c r="Z149" s="8"/>
      <c r="AA149" s="2"/>
      <c r="AB149" s="2"/>
      <c r="AC149" s="3"/>
      <c r="AD149" s="3"/>
      <c r="AE149" s="172">
        <v>203</v>
      </c>
      <c r="AF149" s="172">
        <v>90</v>
      </c>
      <c r="AG149" s="172"/>
      <c r="AH149" s="172">
        <v>293</v>
      </c>
      <c r="AI149" s="3"/>
      <c r="AJ149" s="3"/>
      <c r="AK149" s="69"/>
      <c r="AL149" s="20"/>
      <c r="AM149" s="24"/>
      <c r="AN149" s="4"/>
      <c r="AO149" s="25"/>
      <c r="AP149" s="22"/>
      <c r="AQ149" s="4"/>
      <c r="AR149" s="4"/>
    </row>
    <row r="150" spans="1:44" x14ac:dyDescent="0.55000000000000004">
      <c r="A150">
        <v>87</v>
      </c>
      <c r="C150" s="114" t="s">
        <v>322</v>
      </c>
      <c r="D150" s="129" t="s">
        <v>192</v>
      </c>
      <c r="E150" s="102" t="s">
        <v>412</v>
      </c>
      <c r="F150" s="102" t="s">
        <v>413</v>
      </c>
      <c r="G150" s="102" t="s">
        <v>210</v>
      </c>
      <c r="H150" s="102" t="s">
        <v>420</v>
      </c>
      <c r="I150" s="102" t="s">
        <v>413</v>
      </c>
      <c r="J150" s="102" t="s">
        <v>343</v>
      </c>
      <c r="K150" s="102" t="s">
        <v>103</v>
      </c>
      <c r="L150" s="102" t="s">
        <v>426</v>
      </c>
      <c r="M150" s="102" t="s">
        <v>97</v>
      </c>
      <c r="N150" s="102" t="str">
        <f>_xlfn.IFNA(INDEX('[1]参照（年度等）'!$H$2:$H$5,MATCH('[1]2.登録品目'!$J144,'[1]参照（年度等）'!$G$2:$G$5,0),1),"")</f>
        <v/>
      </c>
      <c r="O150" s="102" t="str">
        <f>_xlfn.IFNA(INDEX('[1]参照（年度等）'!$H$2:$H$5,MATCH('[1]2.登録品目'!$J144,'[1]参照（年度等）'!$G$2:$G$5,0),1),"")</f>
        <v/>
      </c>
      <c r="P150" s="151"/>
      <c r="Q150" s="164"/>
      <c r="R150" s="9"/>
      <c r="S150" s="9"/>
      <c r="T150" s="9"/>
      <c r="U150" s="9"/>
      <c r="V150" s="9"/>
      <c r="W150" s="9"/>
      <c r="X150" s="9"/>
      <c r="Y150" s="9"/>
      <c r="Z150" s="8"/>
      <c r="AA150" s="2"/>
      <c r="AB150" s="2"/>
      <c r="AC150" s="3"/>
      <c r="AD150" s="3"/>
      <c r="AE150" s="172">
        <v>590</v>
      </c>
      <c r="AF150" s="172">
        <v>242</v>
      </c>
      <c r="AG150" s="172"/>
      <c r="AH150" s="172">
        <v>832</v>
      </c>
      <c r="AI150" s="3"/>
      <c r="AJ150" s="3"/>
      <c r="AK150" s="69"/>
      <c r="AL150" s="20"/>
      <c r="AM150" s="24"/>
      <c r="AN150" s="4"/>
      <c r="AO150" s="25"/>
      <c r="AP150" s="22"/>
      <c r="AQ150" s="4"/>
      <c r="AR150" s="4"/>
    </row>
    <row r="151" spans="1:44" x14ac:dyDescent="0.55000000000000004">
      <c r="A151">
        <v>88</v>
      </c>
      <c r="C151" s="169" t="s">
        <v>416</v>
      </c>
      <c r="D151" s="129" t="s">
        <v>192</v>
      </c>
      <c r="E151" s="102" t="s">
        <v>414</v>
      </c>
      <c r="F151" s="102" t="s">
        <v>323</v>
      </c>
      <c r="G151" s="102" t="s">
        <v>210</v>
      </c>
      <c r="H151" s="102" t="s">
        <v>324</v>
      </c>
      <c r="I151" s="102" t="s">
        <v>323</v>
      </c>
      <c r="J151" s="102" t="s">
        <v>423</v>
      </c>
      <c r="K151" s="102" t="s">
        <v>103</v>
      </c>
      <c r="L151" s="102" t="s">
        <v>425</v>
      </c>
      <c r="M151" s="102" t="s">
        <v>97</v>
      </c>
      <c r="N151" s="102" t="str">
        <f>_xlfn.IFNA(INDEX('[1]参照（年度等）'!$H$2:$H$5,MATCH('[1]2.登録品目'!$J145,'[1]参照（年度等）'!$G$2:$G$5,0),1),"")</f>
        <v/>
      </c>
      <c r="O151" s="102" t="str">
        <f>_xlfn.IFNA(INDEX('[1]参照（年度等）'!$H$2:$H$5,MATCH('[1]2.登録品目'!$J145,'[1]参照（年度等）'!$G$2:$G$5,0),1),"")</f>
        <v/>
      </c>
      <c r="P151" s="151"/>
      <c r="Q151" s="164"/>
      <c r="R151" s="9"/>
      <c r="S151" s="9"/>
      <c r="T151" s="9"/>
      <c r="U151" s="9"/>
      <c r="V151" s="9"/>
      <c r="W151" s="9"/>
      <c r="X151" s="9"/>
      <c r="Y151" s="9"/>
      <c r="Z151" s="8"/>
      <c r="AA151" s="2"/>
      <c r="AB151" s="2"/>
      <c r="AC151" s="3"/>
      <c r="AD151" s="3"/>
      <c r="AE151" s="172"/>
      <c r="AF151" s="172">
        <v>600</v>
      </c>
      <c r="AG151" s="172"/>
      <c r="AH151" s="172">
        <v>600</v>
      </c>
      <c r="AI151" s="3"/>
      <c r="AJ151" s="3"/>
      <c r="AK151" s="69"/>
      <c r="AL151" s="20"/>
      <c r="AM151" s="24"/>
      <c r="AN151" s="4"/>
      <c r="AO151" s="25"/>
      <c r="AP151" s="22"/>
      <c r="AQ151" s="4"/>
      <c r="AR151" s="4"/>
    </row>
    <row r="152" spans="1:44" x14ac:dyDescent="0.55000000000000004">
      <c r="A152">
        <v>89</v>
      </c>
      <c r="C152" s="169" t="s">
        <v>416</v>
      </c>
      <c r="D152" s="129" t="s">
        <v>192</v>
      </c>
      <c r="E152" s="102" t="s">
        <v>414</v>
      </c>
      <c r="F152" s="102" t="s">
        <v>323</v>
      </c>
      <c r="G152" s="102" t="s">
        <v>210</v>
      </c>
      <c r="H152" s="102" t="s">
        <v>324</v>
      </c>
      <c r="I152" s="102" t="s">
        <v>323</v>
      </c>
      <c r="J152" s="102" t="s">
        <v>423</v>
      </c>
      <c r="K152" s="102" t="s">
        <v>103</v>
      </c>
      <c r="L152" s="102" t="s">
        <v>424</v>
      </c>
      <c r="M152" s="102" t="s">
        <v>97</v>
      </c>
      <c r="N152" s="102" t="str">
        <f>_xlfn.IFNA(INDEX('[1]参照（年度等）'!$H$2:$H$5,MATCH('[1]2.登録品目'!$J146,'[1]参照（年度等）'!$G$2:$G$5,0),1),"")</f>
        <v/>
      </c>
      <c r="O152" s="102" t="str">
        <f>_xlfn.IFNA(INDEX('[1]参照（年度等）'!$H$2:$H$5,MATCH('[1]2.登録品目'!$J146,'[1]参照（年度等）'!$G$2:$G$5,0),1),"")</f>
        <v/>
      </c>
      <c r="P152" s="151"/>
      <c r="Q152" s="164"/>
      <c r="R152" s="9"/>
      <c r="S152" s="9"/>
      <c r="T152" s="9"/>
      <c r="U152" s="9"/>
      <c r="V152" s="9"/>
      <c r="W152" s="9"/>
      <c r="X152" s="9"/>
      <c r="Y152" s="9"/>
      <c r="Z152" s="8"/>
      <c r="AA152" s="2"/>
      <c r="AB152" s="2"/>
      <c r="AC152" s="3"/>
      <c r="AD152" s="3"/>
      <c r="AE152" s="172"/>
      <c r="AF152" s="172">
        <v>450</v>
      </c>
      <c r="AG152" s="172"/>
      <c r="AH152" s="172">
        <v>450</v>
      </c>
      <c r="AI152" s="3"/>
      <c r="AJ152" s="3"/>
      <c r="AK152" s="69"/>
      <c r="AL152" s="20"/>
      <c r="AM152" s="24"/>
      <c r="AN152" s="4"/>
      <c r="AO152" s="25"/>
      <c r="AP152" s="22"/>
      <c r="AQ152" s="4"/>
      <c r="AR152" s="4"/>
    </row>
    <row r="153" spans="1:44" x14ac:dyDescent="0.55000000000000004">
      <c r="A153">
        <v>90</v>
      </c>
      <c r="C153" s="169" t="s">
        <v>416</v>
      </c>
      <c r="D153" s="129" t="s">
        <v>192</v>
      </c>
      <c r="E153" s="102" t="s">
        <v>414</v>
      </c>
      <c r="F153" s="102" t="s">
        <v>323</v>
      </c>
      <c r="G153" s="102" t="s">
        <v>210</v>
      </c>
      <c r="H153" s="102" t="s">
        <v>324</v>
      </c>
      <c r="I153" s="102" t="s">
        <v>323</v>
      </c>
      <c r="J153" s="102" t="s">
        <v>423</v>
      </c>
      <c r="K153" s="102" t="s">
        <v>103</v>
      </c>
      <c r="L153" s="102" t="s">
        <v>426</v>
      </c>
      <c r="M153" s="102" t="s">
        <v>97</v>
      </c>
      <c r="N153" s="102" t="str">
        <f>_xlfn.IFNA(INDEX('[1]参照（年度等）'!$H$2:$H$5,MATCH('[1]2.登録品目'!$J147,'[1]参照（年度等）'!$G$2:$G$5,0),1),"")</f>
        <v/>
      </c>
      <c r="O153" s="102" t="str">
        <f>_xlfn.IFNA(INDEX('[1]参照（年度等）'!$H$2:$H$5,MATCH('[1]2.登録品目'!$J147,'[1]参照（年度等）'!$G$2:$G$5,0),1),"")</f>
        <v/>
      </c>
      <c r="P153" s="151"/>
      <c r="Q153" s="164"/>
      <c r="R153" s="9"/>
      <c r="S153" s="9"/>
      <c r="T153" s="9"/>
      <c r="U153" s="9"/>
      <c r="V153" s="9"/>
      <c r="W153" s="9"/>
      <c r="X153" s="9"/>
      <c r="Y153" s="9"/>
      <c r="Z153" s="8"/>
      <c r="AA153" s="2"/>
      <c r="AB153" s="2"/>
      <c r="AC153" s="3"/>
      <c r="AD153" s="3"/>
      <c r="AE153" s="172"/>
      <c r="AF153" s="172">
        <v>4000</v>
      </c>
      <c r="AG153" s="172"/>
      <c r="AH153" s="172">
        <v>4000</v>
      </c>
      <c r="AI153" s="3"/>
      <c r="AJ153" s="3"/>
      <c r="AK153" s="69"/>
      <c r="AL153" s="20"/>
      <c r="AM153" s="24"/>
      <c r="AN153" s="4"/>
      <c r="AO153" s="25"/>
      <c r="AP153" s="22"/>
      <c r="AQ153" s="4"/>
      <c r="AR153" s="4"/>
    </row>
    <row r="154" spans="1:44" x14ac:dyDescent="0.55000000000000004">
      <c r="A154">
        <v>91</v>
      </c>
      <c r="C154" s="169" t="s">
        <v>416</v>
      </c>
      <c r="D154" s="129" t="s">
        <v>192</v>
      </c>
      <c r="E154" s="102" t="s">
        <v>414</v>
      </c>
      <c r="F154" s="102" t="s">
        <v>323</v>
      </c>
      <c r="G154" s="102" t="s">
        <v>210</v>
      </c>
      <c r="H154" s="102" t="s">
        <v>324</v>
      </c>
      <c r="I154" s="102" t="s">
        <v>323</v>
      </c>
      <c r="J154" s="102" t="s">
        <v>423</v>
      </c>
      <c r="K154" s="102" t="s">
        <v>103</v>
      </c>
      <c r="L154" s="102" t="s">
        <v>427</v>
      </c>
      <c r="M154" s="102" t="s">
        <v>97</v>
      </c>
      <c r="N154" s="102" t="str">
        <f>_xlfn.IFNA(INDEX('[1]参照（年度等）'!$H$2:$H$5,MATCH('[1]2.登録品目'!$J148,'[1]参照（年度等）'!$G$2:$G$5,0),1),"")</f>
        <v/>
      </c>
      <c r="O154" s="102" t="str">
        <f>_xlfn.IFNA(INDEX('[1]参照（年度等）'!$H$2:$H$5,MATCH('[1]2.登録品目'!$J148,'[1]参照（年度等）'!$G$2:$G$5,0),1),"")</f>
        <v/>
      </c>
      <c r="P154" s="151"/>
      <c r="Q154" s="164"/>
      <c r="R154" s="9"/>
      <c r="S154" s="9"/>
      <c r="T154" s="9"/>
      <c r="U154" s="9"/>
      <c r="V154" s="9"/>
      <c r="W154" s="9"/>
      <c r="X154" s="9"/>
      <c r="Y154" s="9"/>
      <c r="Z154" s="8"/>
      <c r="AA154" s="2"/>
      <c r="AB154" s="2"/>
      <c r="AC154" s="3"/>
      <c r="AD154" s="3"/>
      <c r="AE154" s="172"/>
      <c r="AF154" s="172">
        <v>500</v>
      </c>
      <c r="AG154" s="172"/>
      <c r="AH154" s="172">
        <v>500</v>
      </c>
      <c r="AI154" s="3"/>
      <c r="AJ154" s="3"/>
      <c r="AK154" s="69"/>
      <c r="AL154" s="20"/>
      <c r="AM154" s="24"/>
      <c r="AN154" s="4"/>
      <c r="AO154" s="25"/>
      <c r="AP154" s="22"/>
      <c r="AQ154" s="4"/>
      <c r="AR154" s="4"/>
    </row>
    <row r="155" spans="1:44" x14ac:dyDescent="0.55000000000000004">
      <c r="A155">
        <v>92</v>
      </c>
      <c r="C155" s="169" t="s">
        <v>416</v>
      </c>
      <c r="D155" s="129" t="s">
        <v>192</v>
      </c>
      <c r="E155" s="102" t="s">
        <v>414</v>
      </c>
      <c r="F155" s="102" t="s">
        <v>323</v>
      </c>
      <c r="G155" s="102" t="s">
        <v>210</v>
      </c>
      <c r="H155" s="102" t="s">
        <v>324</v>
      </c>
      <c r="I155" s="102" t="s">
        <v>323</v>
      </c>
      <c r="J155" s="102" t="s">
        <v>423</v>
      </c>
      <c r="K155" s="102" t="s">
        <v>103</v>
      </c>
      <c r="L155" s="102" t="s">
        <v>426</v>
      </c>
      <c r="M155" s="102" t="s">
        <v>29</v>
      </c>
      <c r="N155" s="102" t="str">
        <f>_xlfn.IFNA(INDEX('[1]参照（年度等）'!$H$2:$H$5,MATCH('[1]2.登録品目'!$J149,'[1]参照（年度等）'!$G$2:$G$5,0),1),"")</f>
        <v/>
      </c>
      <c r="O155" s="102" t="str">
        <f>_xlfn.IFNA(INDEX('[1]参照（年度等）'!$I$2:$I$5,MATCH('[1]2.登録品目'!$J149,'[1]参照（年度等）'!$G$2:$G$5,0),1),"")</f>
        <v/>
      </c>
      <c r="P155" s="151"/>
      <c r="Q155" s="164"/>
      <c r="R155" s="9"/>
      <c r="S155" s="9"/>
      <c r="T155" s="9"/>
      <c r="U155" s="9"/>
      <c r="V155" s="9"/>
      <c r="W155" s="9"/>
      <c r="X155" s="9"/>
      <c r="Y155" s="9"/>
      <c r="Z155" s="8"/>
      <c r="AA155" s="2"/>
      <c r="AB155" s="2"/>
      <c r="AC155" s="3"/>
      <c r="AD155" s="3"/>
      <c r="AE155" s="172"/>
      <c r="AF155" s="172">
        <v>300</v>
      </c>
      <c r="AG155" s="172"/>
      <c r="AH155" s="172">
        <v>300</v>
      </c>
      <c r="AI155" s="3"/>
      <c r="AJ155" s="3"/>
      <c r="AK155" s="69"/>
      <c r="AL155" s="20"/>
      <c r="AM155" s="24"/>
      <c r="AN155" s="4"/>
      <c r="AO155" s="25"/>
      <c r="AP155" s="22"/>
      <c r="AQ155" s="4"/>
      <c r="AR155" s="4"/>
    </row>
    <row r="156" spans="1:44" x14ac:dyDescent="0.55000000000000004">
      <c r="A156">
        <v>93</v>
      </c>
      <c r="C156" s="15"/>
      <c r="D156" s="23"/>
      <c r="E156" s="5"/>
      <c r="F156" s="5"/>
      <c r="G156" s="5"/>
      <c r="H156" s="5"/>
      <c r="I156" s="5"/>
      <c r="J156" s="5"/>
      <c r="K156" s="5"/>
      <c r="L156" s="5"/>
      <c r="M156" s="14"/>
      <c r="N156" s="65" t="str">
        <f>_xlfn.IFNA(INDEX('参照（年度等）'!$H$2:$H$5,MATCH(入力!$M156,'参照（年度等）'!$G$2:$G$5,0),1),"")</f>
        <v/>
      </c>
      <c r="O156" s="65" t="str">
        <f>_xlfn.IFNA(INDEX('参照（年度等）'!$I$2:$I$5,MATCH(入力!$M156,'参照（年度等）'!$G$2:$G$5,0),1),"")</f>
        <v/>
      </c>
      <c r="P156" s="152"/>
      <c r="Q156" s="154"/>
      <c r="R156" s="9"/>
      <c r="S156" s="9"/>
      <c r="T156" s="9"/>
      <c r="U156" s="9"/>
      <c r="V156" s="9"/>
      <c r="W156" s="9"/>
      <c r="X156" s="9"/>
      <c r="Y156" s="9"/>
      <c r="Z156" s="8"/>
      <c r="AA156" s="2"/>
      <c r="AB156" s="2"/>
      <c r="AC156" s="3"/>
      <c r="AD156" s="3"/>
      <c r="AE156" s="172"/>
      <c r="AF156" s="172"/>
      <c r="AG156" s="172"/>
      <c r="AH156" s="172"/>
      <c r="AI156" s="3"/>
      <c r="AJ156" s="3"/>
      <c r="AK156" s="69"/>
      <c r="AL156" s="20"/>
      <c r="AM156" s="24"/>
      <c r="AN156" s="4"/>
      <c r="AO156" s="25"/>
      <c r="AP156" s="22"/>
      <c r="AQ156" s="4"/>
      <c r="AR156" s="4"/>
    </row>
    <row r="157" spans="1:44" x14ac:dyDescent="0.55000000000000004">
      <c r="A157">
        <v>94</v>
      </c>
      <c r="C157" s="15"/>
      <c r="D157" s="23"/>
      <c r="E157" s="5"/>
      <c r="F157" s="5"/>
      <c r="G157" s="5"/>
      <c r="H157" s="5"/>
      <c r="I157" s="5"/>
      <c r="J157" s="5"/>
      <c r="K157" s="5"/>
      <c r="L157" s="5"/>
      <c r="M157" s="14"/>
      <c r="N157" s="65" t="str">
        <f>_xlfn.IFNA(INDEX('参照（年度等）'!$H$2:$H$5,MATCH(入力!$M157,'参照（年度等）'!$G$2:$G$5,0),1),"")</f>
        <v/>
      </c>
      <c r="O157" s="65" t="str">
        <f>_xlfn.IFNA(INDEX('参照（年度等）'!$I$2:$I$5,MATCH(入力!$M157,'参照（年度等）'!$G$2:$G$5,0),1),"")</f>
        <v/>
      </c>
      <c r="P157" s="152"/>
      <c r="Q157" s="154"/>
      <c r="R157" s="9"/>
      <c r="S157" s="9"/>
      <c r="T157" s="9"/>
      <c r="U157" s="9"/>
      <c r="V157" s="9"/>
      <c r="W157" s="9"/>
      <c r="X157" s="9"/>
      <c r="Y157" s="9"/>
      <c r="Z157" s="8"/>
      <c r="AA157" s="2"/>
      <c r="AB157" s="2"/>
      <c r="AC157" s="3"/>
      <c r="AD157" s="3"/>
      <c r="AE157" s="172"/>
      <c r="AF157" s="172"/>
      <c r="AG157" s="172"/>
      <c r="AH157" s="172"/>
      <c r="AI157" s="3"/>
      <c r="AJ157" s="3"/>
      <c r="AK157" s="69"/>
      <c r="AL157" s="20"/>
      <c r="AM157" s="24"/>
      <c r="AN157" s="4"/>
      <c r="AO157" s="25"/>
      <c r="AP157" s="22"/>
      <c r="AQ157" s="4"/>
      <c r="AR157" s="4"/>
    </row>
    <row r="158" spans="1:44" x14ac:dyDescent="0.55000000000000004">
      <c r="A158">
        <v>95</v>
      </c>
      <c r="C158" s="15"/>
      <c r="D158" s="23"/>
      <c r="E158" s="5"/>
      <c r="F158" s="5"/>
      <c r="G158" s="5"/>
      <c r="H158" s="5"/>
      <c r="I158" s="5"/>
      <c r="J158" s="5"/>
      <c r="K158" s="5"/>
      <c r="L158" s="5"/>
      <c r="M158" s="14"/>
      <c r="N158" s="65" t="str">
        <f>_xlfn.IFNA(INDEX('参照（年度等）'!$H$2:$H$5,MATCH(入力!$M158,'参照（年度等）'!$G$2:$G$5,0),1),"")</f>
        <v/>
      </c>
      <c r="O158" s="65" t="str">
        <f>_xlfn.IFNA(INDEX('参照（年度等）'!$I$2:$I$5,MATCH(入力!$M158,'参照（年度等）'!$G$2:$G$5,0),1),"")</f>
        <v/>
      </c>
      <c r="P158" s="152"/>
      <c r="Q158" s="154"/>
      <c r="R158" s="9"/>
      <c r="S158" s="9"/>
      <c r="T158" s="9"/>
      <c r="U158" s="9"/>
      <c r="V158" s="9"/>
      <c r="W158" s="9"/>
      <c r="X158" s="9"/>
      <c r="Y158" s="9"/>
      <c r="Z158" s="8"/>
      <c r="AA158" s="2"/>
      <c r="AB158" s="2"/>
      <c r="AC158" s="3"/>
      <c r="AD158" s="3"/>
      <c r="AE158" s="172"/>
      <c r="AF158" s="172"/>
      <c r="AG158" s="172"/>
      <c r="AH158" s="172"/>
      <c r="AI158" s="3"/>
      <c r="AJ158" s="3"/>
      <c r="AK158" s="69"/>
      <c r="AL158" s="20"/>
      <c r="AM158" s="24"/>
      <c r="AN158" s="4"/>
      <c r="AO158" s="25"/>
      <c r="AP158" s="22"/>
      <c r="AQ158" s="4"/>
      <c r="AR158" s="4"/>
    </row>
    <row r="159" spans="1:44" x14ac:dyDescent="0.55000000000000004">
      <c r="A159">
        <v>96</v>
      </c>
      <c r="C159" s="15"/>
      <c r="D159" s="23"/>
      <c r="E159" s="5"/>
      <c r="F159" s="5"/>
      <c r="G159" s="5"/>
      <c r="H159" s="5"/>
      <c r="I159" s="5"/>
      <c r="J159" s="5"/>
      <c r="K159" s="5"/>
      <c r="L159" s="5"/>
      <c r="M159" s="14"/>
      <c r="N159" s="65" t="str">
        <f>_xlfn.IFNA(INDEX('参照（年度等）'!$H$2:$H$5,MATCH(入力!$M159,'参照（年度等）'!$G$2:$G$5,0),1),"")</f>
        <v/>
      </c>
      <c r="O159" s="65" t="str">
        <f>_xlfn.IFNA(INDEX('参照（年度等）'!$I$2:$I$5,MATCH(入力!$M159,'参照（年度等）'!$G$2:$G$5,0),1),"")</f>
        <v/>
      </c>
      <c r="P159" s="152"/>
      <c r="Q159" s="154"/>
      <c r="R159" s="9"/>
      <c r="S159" s="9"/>
      <c r="T159" s="9"/>
      <c r="U159" s="9"/>
      <c r="V159" s="9"/>
      <c r="W159" s="9"/>
      <c r="X159" s="9"/>
      <c r="Y159" s="9"/>
      <c r="Z159" s="8"/>
      <c r="AA159" s="2"/>
      <c r="AB159" s="2"/>
      <c r="AC159" s="3"/>
      <c r="AD159" s="3"/>
      <c r="AE159" s="172"/>
      <c r="AF159" s="172"/>
      <c r="AG159" s="172"/>
      <c r="AH159" s="172"/>
      <c r="AI159" s="3"/>
      <c r="AJ159" s="3"/>
      <c r="AK159" s="69"/>
      <c r="AL159" s="20"/>
      <c r="AM159" s="24"/>
      <c r="AN159" s="4"/>
      <c r="AO159" s="25"/>
      <c r="AP159" s="22"/>
      <c r="AQ159" s="4"/>
      <c r="AR159" s="4"/>
    </row>
    <row r="160" spans="1:44" x14ac:dyDescent="0.55000000000000004">
      <c r="A160">
        <v>97</v>
      </c>
      <c r="C160" s="15"/>
      <c r="D160" s="23"/>
      <c r="E160" s="5"/>
      <c r="F160" s="5"/>
      <c r="G160" s="5"/>
      <c r="H160" s="5"/>
      <c r="I160" s="5"/>
      <c r="J160" s="5"/>
      <c r="K160" s="5"/>
      <c r="L160" s="5"/>
      <c r="M160" s="14"/>
      <c r="N160" s="65" t="str">
        <f>_xlfn.IFNA(INDEX('参照（年度等）'!$H$2:$H$5,MATCH(入力!$M160,'参照（年度等）'!$G$2:$G$5,0),1),"")</f>
        <v/>
      </c>
      <c r="O160" s="65" t="str">
        <f>_xlfn.IFNA(INDEX('参照（年度等）'!$I$2:$I$5,MATCH(入力!$M160,'参照（年度等）'!$G$2:$G$5,0),1),"")</f>
        <v/>
      </c>
      <c r="P160" s="152"/>
      <c r="Q160" s="154"/>
      <c r="R160" s="9"/>
      <c r="S160" s="9"/>
      <c r="T160" s="9"/>
      <c r="U160" s="9"/>
      <c r="V160" s="9"/>
      <c r="W160" s="9"/>
      <c r="X160" s="9"/>
      <c r="Y160" s="9"/>
      <c r="Z160" s="8"/>
      <c r="AA160" s="2"/>
      <c r="AB160" s="2"/>
      <c r="AC160" s="3"/>
      <c r="AD160" s="3"/>
      <c r="AE160" s="172"/>
      <c r="AF160" s="172"/>
      <c r="AG160" s="172"/>
      <c r="AH160" s="172"/>
      <c r="AI160" s="3"/>
      <c r="AJ160" s="3"/>
      <c r="AK160" s="69"/>
      <c r="AL160" s="20"/>
      <c r="AM160" s="24"/>
      <c r="AN160" s="4"/>
      <c r="AO160" s="25"/>
      <c r="AP160" s="22"/>
      <c r="AQ160" s="4"/>
      <c r="AR160" s="4"/>
    </row>
    <row r="161" spans="1:44" x14ac:dyDescent="0.55000000000000004">
      <c r="A161">
        <v>98</v>
      </c>
      <c r="C161" s="15"/>
      <c r="D161" s="23"/>
      <c r="E161" s="5"/>
      <c r="F161" s="5"/>
      <c r="G161" s="5"/>
      <c r="H161" s="5"/>
      <c r="I161" s="5"/>
      <c r="J161" s="5"/>
      <c r="K161" s="5"/>
      <c r="L161" s="5"/>
      <c r="M161" s="14"/>
      <c r="N161" s="65" t="str">
        <f>_xlfn.IFNA(INDEX('参照（年度等）'!$H$2:$H$5,MATCH(入力!$M161,'参照（年度等）'!$G$2:$G$5,0),1),"")</f>
        <v/>
      </c>
      <c r="O161" s="65" t="str">
        <f>_xlfn.IFNA(INDEX('参照（年度等）'!$I$2:$I$5,MATCH(入力!$M161,'参照（年度等）'!$G$2:$G$5,0),1),"")</f>
        <v/>
      </c>
      <c r="P161" s="152"/>
      <c r="Q161" s="154"/>
      <c r="R161" s="9"/>
      <c r="S161" s="9"/>
      <c r="T161" s="9"/>
      <c r="U161" s="9"/>
      <c r="V161" s="9"/>
      <c r="W161" s="9"/>
      <c r="X161" s="9"/>
      <c r="Y161" s="9"/>
      <c r="Z161" s="8"/>
      <c r="AA161" s="2"/>
      <c r="AB161" s="2"/>
      <c r="AC161" s="3"/>
      <c r="AD161" s="3"/>
      <c r="AE161" s="172"/>
      <c r="AF161" s="172"/>
      <c r="AG161" s="172"/>
      <c r="AH161" s="172"/>
      <c r="AI161" s="3"/>
      <c r="AJ161" s="3"/>
      <c r="AK161" s="69"/>
      <c r="AL161" s="20"/>
      <c r="AM161" s="24"/>
      <c r="AN161" s="4"/>
      <c r="AO161" s="25"/>
      <c r="AP161" s="22"/>
      <c r="AQ161" s="4"/>
      <c r="AR161" s="4"/>
    </row>
    <row r="162" spans="1:44" x14ac:dyDescent="0.55000000000000004">
      <c r="A162">
        <v>99</v>
      </c>
      <c r="C162" s="15"/>
      <c r="D162" s="23"/>
      <c r="E162" s="5"/>
      <c r="F162" s="5"/>
      <c r="G162" s="5"/>
      <c r="H162" s="5"/>
      <c r="I162" s="5"/>
      <c r="J162" s="5"/>
      <c r="K162" s="5"/>
      <c r="L162" s="5"/>
      <c r="M162" s="14"/>
      <c r="N162" s="65" t="str">
        <f>_xlfn.IFNA(INDEX('参照（年度等）'!$H$2:$H$5,MATCH(入力!$M162,'参照（年度等）'!$G$2:$G$5,0),1),"")</f>
        <v/>
      </c>
      <c r="O162" s="65" t="str">
        <f>_xlfn.IFNA(INDEX('参照（年度等）'!$I$2:$I$5,MATCH(入力!$M162,'参照（年度等）'!$G$2:$G$5,0),1),"")</f>
        <v/>
      </c>
      <c r="P162" s="152"/>
      <c r="Q162" s="154"/>
      <c r="R162" s="9"/>
      <c r="S162" s="9"/>
      <c r="T162" s="9"/>
      <c r="U162" s="9"/>
      <c r="V162" s="9"/>
      <c r="W162" s="9"/>
      <c r="X162" s="9"/>
      <c r="Y162" s="9"/>
      <c r="Z162" s="8"/>
      <c r="AA162" s="2"/>
      <c r="AB162" s="2"/>
      <c r="AC162" s="3"/>
      <c r="AD162" s="3"/>
      <c r="AE162" s="172"/>
      <c r="AF162" s="172"/>
      <c r="AG162" s="172"/>
      <c r="AH162" s="172"/>
      <c r="AI162" s="3"/>
      <c r="AJ162" s="3"/>
      <c r="AK162" s="69"/>
      <c r="AL162" s="20"/>
      <c r="AM162" s="24"/>
      <c r="AN162" s="4"/>
      <c r="AO162" s="25"/>
      <c r="AP162" s="22"/>
      <c r="AQ162" s="4"/>
      <c r="AR162" s="4"/>
    </row>
    <row r="163" spans="1:44" x14ac:dyDescent="0.55000000000000004">
      <c r="A163">
        <v>100</v>
      </c>
      <c r="C163" s="15"/>
      <c r="D163" s="23"/>
      <c r="E163" s="5"/>
      <c r="F163" s="5"/>
      <c r="G163" s="5"/>
      <c r="H163" s="5"/>
      <c r="I163" s="5"/>
      <c r="J163" s="5"/>
      <c r="K163" s="5"/>
      <c r="L163" s="5"/>
      <c r="M163" s="14"/>
      <c r="N163" s="65" t="str">
        <f>_xlfn.IFNA(INDEX('参照（年度等）'!$H$2:$H$5,MATCH(入力!$M163,'参照（年度等）'!$G$2:$G$5,0),1),"")</f>
        <v/>
      </c>
      <c r="O163" s="65" t="str">
        <f>_xlfn.IFNA(INDEX('参照（年度等）'!$I$2:$I$5,MATCH(入力!$M163,'参照（年度等）'!$G$2:$G$5,0),1),"")</f>
        <v/>
      </c>
      <c r="P163" s="152"/>
      <c r="Q163" s="154"/>
      <c r="R163" s="9"/>
      <c r="S163" s="9"/>
      <c r="T163" s="9"/>
      <c r="U163" s="9"/>
      <c r="V163" s="9"/>
      <c r="W163" s="9"/>
      <c r="X163" s="9"/>
      <c r="Y163" s="9"/>
      <c r="Z163" s="8"/>
      <c r="AA163" s="2"/>
      <c r="AB163" s="2"/>
      <c r="AC163" s="3"/>
      <c r="AD163" s="3"/>
      <c r="AE163" s="172"/>
      <c r="AF163" s="172"/>
      <c r="AG163" s="172"/>
      <c r="AH163" s="172"/>
      <c r="AI163" s="3"/>
      <c r="AJ163" s="3"/>
      <c r="AK163" s="69"/>
      <c r="AL163" s="20"/>
      <c r="AM163" s="24"/>
      <c r="AN163" s="4"/>
      <c r="AO163" s="25"/>
      <c r="AP163" s="22"/>
      <c r="AQ163" s="4"/>
      <c r="AR163" s="4"/>
    </row>
    <row r="164" spans="1:44" x14ac:dyDescent="0.55000000000000004">
      <c r="A164">
        <v>101</v>
      </c>
      <c r="C164" s="15"/>
      <c r="D164" s="23"/>
      <c r="E164" s="5"/>
      <c r="F164" s="5"/>
      <c r="G164" s="5"/>
      <c r="H164" s="5"/>
      <c r="I164" s="5"/>
      <c r="J164" s="5"/>
      <c r="K164" s="5"/>
      <c r="L164" s="5"/>
      <c r="M164" s="14"/>
      <c r="N164" s="65" t="str">
        <f>_xlfn.IFNA(INDEX('参照（年度等）'!$H$2:$H$5,MATCH(入力!$M164,'参照（年度等）'!$G$2:$G$5,0),1),"")</f>
        <v/>
      </c>
      <c r="O164" s="65" t="str">
        <f>_xlfn.IFNA(INDEX('参照（年度等）'!$I$2:$I$5,MATCH(入力!$M164,'参照（年度等）'!$G$2:$G$5,0),1),"")</f>
        <v/>
      </c>
      <c r="P164" s="152"/>
      <c r="Q164" s="154"/>
      <c r="R164" s="9"/>
      <c r="S164" s="9"/>
      <c r="T164" s="9"/>
      <c r="U164" s="9"/>
      <c r="V164" s="9"/>
      <c r="W164" s="9"/>
      <c r="X164" s="9"/>
      <c r="Y164" s="9"/>
      <c r="Z164" s="8"/>
      <c r="AA164" s="2"/>
      <c r="AB164" s="2"/>
      <c r="AC164" s="3"/>
      <c r="AD164" s="3"/>
      <c r="AE164" s="172"/>
      <c r="AF164" s="172"/>
      <c r="AG164" s="172"/>
      <c r="AH164" s="172"/>
      <c r="AI164" s="3"/>
      <c r="AJ164" s="3"/>
      <c r="AK164" s="69"/>
      <c r="AL164" s="20"/>
      <c r="AM164" s="24"/>
      <c r="AN164" s="4"/>
      <c r="AO164" s="25"/>
      <c r="AP164" s="22"/>
      <c r="AQ164" s="4"/>
      <c r="AR164" s="4"/>
    </row>
    <row r="165" spans="1:44" x14ac:dyDescent="0.55000000000000004">
      <c r="A165">
        <v>102</v>
      </c>
      <c r="C165" s="15"/>
      <c r="D165" s="23"/>
      <c r="E165" s="5"/>
      <c r="F165" s="5"/>
      <c r="G165" s="5"/>
      <c r="H165" s="5"/>
      <c r="I165" s="5"/>
      <c r="J165" s="5"/>
      <c r="K165" s="5"/>
      <c r="L165" s="5"/>
      <c r="M165" s="14"/>
      <c r="N165" s="65" t="str">
        <f>_xlfn.IFNA(INDEX('参照（年度等）'!$H$2:$H$5,MATCH(入力!$M165,'参照（年度等）'!$G$2:$G$5,0),1),"")</f>
        <v/>
      </c>
      <c r="O165" s="65" t="str">
        <f>_xlfn.IFNA(INDEX('参照（年度等）'!$I$2:$I$5,MATCH(入力!$M165,'参照（年度等）'!$G$2:$G$5,0),1),"")</f>
        <v/>
      </c>
      <c r="P165" s="152"/>
      <c r="Q165" s="154"/>
      <c r="R165" s="9"/>
      <c r="S165" s="9"/>
      <c r="T165" s="9"/>
      <c r="U165" s="9"/>
      <c r="V165" s="9"/>
      <c r="W165" s="9"/>
      <c r="X165" s="9"/>
      <c r="Y165" s="9"/>
      <c r="Z165" s="8"/>
      <c r="AA165" s="2"/>
      <c r="AB165" s="2"/>
      <c r="AC165" s="3"/>
      <c r="AD165" s="3"/>
      <c r="AE165" s="172"/>
      <c r="AF165" s="172"/>
      <c r="AG165" s="172"/>
      <c r="AH165" s="172"/>
      <c r="AI165" s="3"/>
      <c r="AJ165" s="3"/>
      <c r="AK165" s="69"/>
      <c r="AL165" s="20"/>
      <c r="AM165" s="24"/>
      <c r="AN165" s="4"/>
      <c r="AO165" s="25"/>
      <c r="AP165" s="22"/>
      <c r="AQ165" s="4"/>
      <c r="AR165" s="4"/>
    </row>
    <row r="166" spans="1:44" x14ac:dyDescent="0.55000000000000004">
      <c r="A166">
        <v>103</v>
      </c>
      <c r="C166" s="15"/>
      <c r="D166" s="23"/>
      <c r="E166" s="5"/>
      <c r="F166" s="5"/>
      <c r="G166" s="5"/>
      <c r="H166" s="5"/>
      <c r="I166" s="5"/>
      <c r="J166" s="5"/>
      <c r="K166" s="5"/>
      <c r="L166" s="5"/>
      <c r="M166" s="14"/>
      <c r="N166" s="65" t="str">
        <f>_xlfn.IFNA(INDEX('参照（年度等）'!$H$2:$H$5,MATCH(入力!$M166,'参照（年度等）'!$G$2:$G$5,0),1),"")</f>
        <v/>
      </c>
      <c r="O166" s="65" t="str">
        <f>_xlfn.IFNA(INDEX('参照（年度等）'!$I$2:$I$5,MATCH(入力!$M166,'参照（年度等）'!$G$2:$G$5,0),1),"")</f>
        <v/>
      </c>
      <c r="P166" s="152"/>
      <c r="Q166" s="154"/>
      <c r="R166" s="9"/>
      <c r="S166" s="9"/>
      <c r="T166" s="9"/>
      <c r="U166" s="9"/>
      <c r="V166" s="9"/>
      <c r="W166" s="9"/>
      <c r="X166" s="9"/>
      <c r="Y166" s="9"/>
      <c r="Z166" s="8"/>
      <c r="AA166" s="2"/>
      <c r="AB166" s="2"/>
      <c r="AC166" s="3"/>
      <c r="AD166" s="3"/>
      <c r="AE166" s="172"/>
      <c r="AF166" s="172"/>
      <c r="AG166" s="172"/>
      <c r="AH166" s="172"/>
      <c r="AI166" s="3"/>
      <c r="AJ166" s="3"/>
      <c r="AK166" s="69"/>
      <c r="AL166" s="20"/>
      <c r="AM166" s="24"/>
      <c r="AN166" s="4"/>
      <c r="AO166" s="25"/>
      <c r="AP166" s="22"/>
      <c r="AQ166" s="4"/>
      <c r="AR166" s="4"/>
    </row>
    <row r="167" spans="1:44" x14ac:dyDescent="0.55000000000000004">
      <c r="A167">
        <v>104</v>
      </c>
      <c r="C167" s="15"/>
      <c r="D167" s="23"/>
      <c r="E167" s="5"/>
      <c r="F167" s="5"/>
      <c r="G167" s="5"/>
      <c r="H167" s="5"/>
      <c r="I167" s="5"/>
      <c r="J167" s="5"/>
      <c r="K167" s="5"/>
      <c r="L167" s="5"/>
      <c r="M167" s="14"/>
      <c r="N167" s="65" t="str">
        <f>_xlfn.IFNA(INDEX('参照（年度等）'!$H$2:$H$5,MATCH(入力!$M167,'参照（年度等）'!$G$2:$G$5,0),1),"")</f>
        <v/>
      </c>
      <c r="O167" s="65" t="str">
        <f>_xlfn.IFNA(INDEX('参照（年度等）'!$I$2:$I$5,MATCH(入力!$M167,'参照（年度等）'!$G$2:$G$5,0),1),"")</f>
        <v/>
      </c>
      <c r="P167" s="152"/>
      <c r="Q167" s="154"/>
      <c r="R167" s="9"/>
      <c r="S167" s="9"/>
      <c r="T167" s="9"/>
      <c r="U167" s="9"/>
      <c r="V167" s="9"/>
      <c r="W167" s="9"/>
      <c r="X167" s="9"/>
      <c r="Y167" s="9"/>
      <c r="Z167" s="8"/>
      <c r="AA167" s="2"/>
      <c r="AB167" s="2"/>
      <c r="AC167" s="3"/>
      <c r="AD167" s="3"/>
      <c r="AE167" s="172"/>
      <c r="AF167" s="172"/>
      <c r="AG167" s="172"/>
      <c r="AH167" s="172"/>
      <c r="AI167" s="3"/>
      <c r="AJ167" s="3"/>
      <c r="AK167" s="69"/>
      <c r="AL167" s="20"/>
      <c r="AM167" s="24"/>
      <c r="AN167" s="4"/>
      <c r="AO167" s="25"/>
      <c r="AP167" s="22"/>
      <c r="AQ167" s="4"/>
      <c r="AR167" s="4"/>
    </row>
    <row r="168" spans="1:44" x14ac:dyDescent="0.55000000000000004">
      <c r="A168">
        <v>105</v>
      </c>
      <c r="C168" s="15"/>
      <c r="D168" s="23"/>
      <c r="E168" s="5"/>
      <c r="F168" s="5"/>
      <c r="G168" s="5"/>
      <c r="H168" s="5"/>
      <c r="I168" s="5"/>
      <c r="J168" s="5"/>
      <c r="K168" s="5"/>
      <c r="L168" s="5"/>
      <c r="M168" s="14"/>
      <c r="N168" s="65" t="str">
        <f>_xlfn.IFNA(INDEX('参照（年度等）'!$H$2:$H$5,MATCH(入力!$M168,'参照（年度等）'!$G$2:$G$5,0),1),"")</f>
        <v/>
      </c>
      <c r="O168" s="65" t="str">
        <f>_xlfn.IFNA(INDEX('参照（年度等）'!$I$2:$I$5,MATCH(入力!$M168,'参照（年度等）'!$G$2:$G$5,0),1),"")</f>
        <v/>
      </c>
      <c r="P168" s="152"/>
      <c r="Q168" s="154"/>
      <c r="R168" s="9"/>
      <c r="S168" s="9"/>
      <c r="T168" s="9"/>
      <c r="U168" s="9"/>
      <c r="V168" s="9"/>
      <c r="W168" s="9"/>
      <c r="X168" s="9"/>
      <c r="Y168" s="9"/>
      <c r="Z168" s="8"/>
      <c r="AA168" s="2"/>
      <c r="AB168" s="2"/>
      <c r="AC168" s="3"/>
      <c r="AD168" s="3"/>
      <c r="AE168" s="172"/>
      <c r="AF168" s="172"/>
      <c r="AG168" s="172"/>
      <c r="AH168" s="172"/>
      <c r="AI168" s="3"/>
      <c r="AJ168" s="3"/>
      <c r="AK168" s="69"/>
      <c r="AL168" s="20"/>
      <c r="AM168" s="24"/>
      <c r="AN168" s="4"/>
      <c r="AO168" s="25"/>
      <c r="AP168" s="22"/>
      <c r="AQ168" s="4"/>
      <c r="AR168" s="4"/>
    </row>
    <row r="169" spans="1:44" x14ac:dyDescent="0.55000000000000004">
      <c r="A169">
        <v>106</v>
      </c>
      <c r="C169" s="15"/>
      <c r="D169" s="23"/>
      <c r="E169" s="5"/>
      <c r="F169" s="5"/>
      <c r="G169" s="5"/>
      <c r="H169" s="5"/>
      <c r="I169" s="5"/>
      <c r="J169" s="5"/>
      <c r="K169" s="5"/>
      <c r="L169" s="5"/>
      <c r="M169" s="14"/>
      <c r="N169" s="65" t="str">
        <f>_xlfn.IFNA(INDEX('参照（年度等）'!$H$2:$H$5,MATCH(入力!$M169,'参照（年度等）'!$G$2:$G$5,0),1),"")</f>
        <v/>
      </c>
      <c r="O169" s="65" t="str">
        <f>_xlfn.IFNA(INDEX('参照（年度等）'!$I$2:$I$5,MATCH(入力!$M169,'参照（年度等）'!$G$2:$G$5,0),1),"")</f>
        <v/>
      </c>
      <c r="P169" s="152"/>
      <c r="Q169" s="154"/>
      <c r="R169" s="9"/>
      <c r="S169" s="9"/>
      <c r="T169" s="9"/>
      <c r="U169" s="9"/>
      <c r="V169" s="9"/>
      <c r="W169" s="9"/>
      <c r="X169" s="9"/>
      <c r="Y169" s="9"/>
      <c r="Z169" s="8"/>
      <c r="AA169" s="2"/>
      <c r="AB169" s="2"/>
      <c r="AC169" s="3"/>
      <c r="AD169" s="3"/>
      <c r="AE169" s="172"/>
      <c r="AF169" s="172"/>
      <c r="AG169" s="172"/>
      <c r="AH169" s="172"/>
      <c r="AI169" s="3"/>
      <c r="AJ169" s="3"/>
      <c r="AK169" s="69"/>
      <c r="AL169" s="20"/>
      <c r="AM169" s="24"/>
      <c r="AN169" s="4"/>
      <c r="AO169" s="25"/>
      <c r="AP169" s="22"/>
      <c r="AQ169" s="4"/>
      <c r="AR169" s="4"/>
    </row>
    <row r="170" spans="1:44" x14ac:dyDescent="0.55000000000000004">
      <c r="A170">
        <v>107</v>
      </c>
      <c r="C170" s="15"/>
      <c r="D170" s="23"/>
      <c r="E170" s="5"/>
      <c r="F170" s="5"/>
      <c r="G170" s="5"/>
      <c r="H170" s="5"/>
      <c r="I170" s="5"/>
      <c r="J170" s="5"/>
      <c r="K170" s="5"/>
      <c r="L170" s="5"/>
      <c r="M170" s="14"/>
      <c r="N170" s="65" t="str">
        <f>_xlfn.IFNA(INDEX('参照（年度等）'!$H$2:$H$5,MATCH(入力!$M170,'参照（年度等）'!$G$2:$G$5,0),1),"")</f>
        <v/>
      </c>
      <c r="O170" s="65" t="str">
        <f>_xlfn.IFNA(INDEX('参照（年度等）'!$I$2:$I$5,MATCH(入力!$M170,'参照（年度等）'!$G$2:$G$5,0),1),"")</f>
        <v/>
      </c>
      <c r="P170" s="152"/>
      <c r="Q170" s="154"/>
      <c r="R170" s="9"/>
      <c r="S170" s="9"/>
      <c r="T170" s="9"/>
      <c r="U170" s="9"/>
      <c r="V170" s="9"/>
      <c r="W170" s="9"/>
      <c r="X170" s="9"/>
      <c r="Y170" s="9"/>
      <c r="Z170" s="8"/>
      <c r="AA170" s="2"/>
      <c r="AB170" s="2"/>
      <c r="AC170" s="3"/>
      <c r="AD170" s="3"/>
      <c r="AE170" s="172"/>
      <c r="AF170" s="172"/>
      <c r="AG170" s="172"/>
      <c r="AH170" s="172"/>
      <c r="AI170" s="3"/>
      <c r="AJ170" s="3"/>
      <c r="AK170" s="69"/>
      <c r="AL170" s="20"/>
      <c r="AM170" s="24"/>
      <c r="AN170" s="4"/>
      <c r="AO170" s="25"/>
      <c r="AP170" s="22"/>
      <c r="AQ170" s="4"/>
      <c r="AR170" s="4"/>
    </row>
    <row r="171" spans="1:44" x14ac:dyDescent="0.55000000000000004">
      <c r="A171">
        <v>108</v>
      </c>
      <c r="C171" s="15"/>
      <c r="D171" s="23"/>
      <c r="E171" s="5"/>
      <c r="F171" s="5"/>
      <c r="G171" s="5"/>
      <c r="H171" s="5"/>
      <c r="I171" s="5"/>
      <c r="J171" s="5"/>
      <c r="K171" s="5"/>
      <c r="L171" s="5"/>
      <c r="M171" s="14"/>
      <c r="N171" s="65" t="str">
        <f>_xlfn.IFNA(INDEX('参照（年度等）'!$H$2:$H$5,MATCH(入力!$M171,'参照（年度等）'!$G$2:$G$5,0),1),"")</f>
        <v/>
      </c>
      <c r="O171" s="65" t="str">
        <f>_xlfn.IFNA(INDEX('参照（年度等）'!$I$2:$I$5,MATCH(入力!$M171,'参照（年度等）'!$G$2:$G$5,0),1),"")</f>
        <v/>
      </c>
      <c r="P171" s="152"/>
      <c r="Q171" s="154"/>
      <c r="R171" s="9"/>
      <c r="S171" s="9"/>
      <c r="T171" s="9"/>
      <c r="U171" s="9"/>
      <c r="V171" s="9"/>
      <c r="W171" s="9"/>
      <c r="X171" s="9"/>
      <c r="Y171" s="9"/>
      <c r="Z171" s="8"/>
      <c r="AA171" s="2"/>
      <c r="AB171" s="2"/>
      <c r="AC171" s="3"/>
      <c r="AD171" s="3"/>
      <c r="AE171" s="172"/>
      <c r="AF171" s="172"/>
      <c r="AG171" s="172"/>
      <c r="AH171" s="172"/>
      <c r="AI171" s="3"/>
      <c r="AJ171" s="3"/>
      <c r="AK171" s="69"/>
      <c r="AL171" s="20"/>
      <c r="AM171" s="24"/>
      <c r="AN171" s="4"/>
      <c r="AO171" s="25"/>
      <c r="AP171" s="22"/>
      <c r="AQ171" s="4"/>
      <c r="AR171" s="4"/>
    </row>
    <row r="172" spans="1:44" x14ac:dyDescent="0.55000000000000004">
      <c r="A172">
        <v>109</v>
      </c>
      <c r="C172" s="15"/>
      <c r="D172" s="23"/>
      <c r="E172" s="5"/>
      <c r="F172" s="5"/>
      <c r="G172" s="5"/>
      <c r="H172" s="5"/>
      <c r="I172" s="5"/>
      <c r="J172" s="5"/>
      <c r="K172" s="5"/>
      <c r="L172" s="5"/>
      <c r="M172" s="14"/>
      <c r="N172" s="65" t="str">
        <f>_xlfn.IFNA(INDEX('参照（年度等）'!$H$2:$H$5,MATCH(入力!$M172,'参照（年度等）'!$G$2:$G$5,0),1),"")</f>
        <v/>
      </c>
      <c r="O172" s="65" t="str">
        <f>_xlfn.IFNA(INDEX('参照（年度等）'!$I$2:$I$5,MATCH(入力!$M172,'参照（年度等）'!$G$2:$G$5,0),1),"")</f>
        <v/>
      </c>
      <c r="P172" s="152"/>
      <c r="Q172" s="154"/>
      <c r="R172" s="9"/>
      <c r="S172" s="9"/>
      <c r="T172" s="9"/>
      <c r="U172" s="9"/>
      <c r="V172" s="9"/>
      <c r="W172" s="9"/>
      <c r="X172" s="9"/>
      <c r="Y172" s="9"/>
      <c r="Z172" s="8"/>
      <c r="AA172" s="2"/>
      <c r="AB172" s="2"/>
      <c r="AC172" s="3"/>
      <c r="AD172" s="3"/>
      <c r="AE172" s="172"/>
      <c r="AF172" s="172"/>
      <c r="AG172" s="172"/>
      <c r="AH172" s="172"/>
      <c r="AI172" s="3"/>
      <c r="AJ172" s="3"/>
      <c r="AK172" s="69"/>
      <c r="AL172" s="20"/>
      <c r="AM172" s="24"/>
      <c r="AN172" s="4"/>
      <c r="AO172" s="25"/>
      <c r="AP172" s="22"/>
      <c r="AQ172" s="4"/>
      <c r="AR172" s="4"/>
    </row>
    <row r="173" spans="1:44" x14ac:dyDescent="0.55000000000000004">
      <c r="A173">
        <v>110</v>
      </c>
      <c r="C173" s="15"/>
      <c r="D173" s="23"/>
      <c r="E173" s="5"/>
      <c r="F173" s="5"/>
      <c r="G173" s="5"/>
      <c r="H173" s="5"/>
      <c r="I173" s="5"/>
      <c r="J173" s="5"/>
      <c r="K173" s="5"/>
      <c r="L173" s="5"/>
      <c r="M173" s="14"/>
      <c r="N173" s="65" t="str">
        <f>_xlfn.IFNA(INDEX('参照（年度等）'!$H$2:$H$5,MATCH(入力!$M173,'参照（年度等）'!$G$2:$G$5,0),1),"")</f>
        <v/>
      </c>
      <c r="O173" s="65" t="str">
        <f>_xlfn.IFNA(INDEX('参照（年度等）'!$I$2:$I$5,MATCH(入力!$M173,'参照（年度等）'!$G$2:$G$5,0),1),"")</f>
        <v/>
      </c>
      <c r="P173" s="152"/>
      <c r="Q173" s="154"/>
      <c r="R173" s="9"/>
      <c r="S173" s="9"/>
      <c r="T173" s="9"/>
      <c r="U173" s="9"/>
      <c r="V173" s="9"/>
      <c r="W173" s="9"/>
      <c r="X173" s="9"/>
      <c r="Y173" s="9"/>
      <c r="Z173" s="8"/>
      <c r="AA173" s="2"/>
      <c r="AB173" s="2"/>
      <c r="AC173" s="3"/>
      <c r="AD173" s="3"/>
      <c r="AE173" s="172"/>
      <c r="AF173" s="172"/>
      <c r="AG173" s="172"/>
      <c r="AH173" s="172"/>
      <c r="AI173" s="3"/>
      <c r="AJ173" s="3"/>
      <c r="AK173" s="69"/>
      <c r="AL173" s="20"/>
      <c r="AM173" s="24"/>
      <c r="AN173" s="4"/>
      <c r="AO173" s="25"/>
      <c r="AP173" s="22"/>
      <c r="AQ173" s="4"/>
      <c r="AR173" s="4"/>
    </row>
    <row r="174" spans="1:44" x14ac:dyDescent="0.55000000000000004">
      <c r="A174">
        <v>111</v>
      </c>
      <c r="C174" s="15"/>
      <c r="D174" s="23"/>
      <c r="E174" s="5"/>
      <c r="F174" s="5"/>
      <c r="G174" s="5"/>
      <c r="H174" s="5"/>
      <c r="I174" s="5"/>
      <c r="J174" s="5"/>
      <c r="K174" s="5"/>
      <c r="L174" s="5"/>
      <c r="M174" s="14"/>
      <c r="N174" s="65" t="str">
        <f>_xlfn.IFNA(INDEX('参照（年度等）'!$H$2:$H$5,MATCH(入力!$M174,'参照（年度等）'!$G$2:$G$5,0),1),"")</f>
        <v/>
      </c>
      <c r="O174" s="65" t="str">
        <f>_xlfn.IFNA(INDEX('参照（年度等）'!$I$2:$I$5,MATCH(入力!$M174,'参照（年度等）'!$G$2:$G$5,0),1),"")</f>
        <v/>
      </c>
      <c r="P174" s="152"/>
      <c r="Q174" s="154"/>
      <c r="R174" s="9"/>
      <c r="S174" s="9"/>
      <c r="T174" s="9"/>
      <c r="U174" s="9"/>
      <c r="V174" s="9"/>
      <c r="W174" s="9"/>
      <c r="X174" s="9"/>
      <c r="Y174" s="9"/>
      <c r="Z174" s="8"/>
      <c r="AA174" s="2"/>
      <c r="AB174" s="2"/>
      <c r="AC174" s="3"/>
      <c r="AD174" s="3"/>
      <c r="AE174" s="172"/>
      <c r="AF174" s="172"/>
      <c r="AG174" s="172"/>
      <c r="AH174" s="172"/>
      <c r="AI174" s="3"/>
      <c r="AJ174" s="3"/>
      <c r="AK174" s="69"/>
      <c r="AL174" s="20"/>
      <c r="AM174" s="24"/>
      <c r="AN174" s="4"/>
      <c r="AO174" s="25"/>
      <c r="AP174" s="22"/>
      <c r="AQ174" s="4"/>
      <c r="AR174" s="4"/>
    </row>
    <row r="175" spans="1:44" x14ac:dyDescent="0.55000000000000004">
      <c r="A175">
        <v>112</v>
      </c>
      <c r="C175" s="15"/>
      <c r="D175" s="23"/>
      <c r="E175" s="5"/>
      <c r="F175" s="5"/>
      <c r="G175" s="5"/>
      <c r="H175" s="5"/>
      <c r="I175" s="5"/>
      <c r="J175" s="5"/>
      <c r="K175" s="5"/>
      <c r="L175" s="5"/>
      <c r="M175" s="14"/>
      <c r="N175" s="65" t="str">
        <f>_xlfn.IFNA(INDEX('参照（年度等）'!$H$2:$H$5,MATCH(入力!$M175,'参照（年度等）'!$G$2:$G$5,0),1),"")</f>
        <v/>
      </c>
      <c r="O175" s="65" t="str">
        <f>_xlfn.IFNA(INDEX('参照（年度等）'!$I$2:$I$5,MATCH(入力!$M175,'参照（年度等）'!$G$2:$G$5,0),1),"")</f>
        <v/>
      </c>
      <c r="P175" s="152"/>
      <c r="Q175" s="154"/>
      <c r="R175" s="9"/>
      <c r="S175" s="9"/>
      <c r="T175" s="9"/>
      <c r="U175" s="9"/>
      <c r="V175" s="9"/>
      <c r="W175" s="9"/>
      <c r="X175" s="9"/>
      <c r="Y175" s="9"/>
      <c r="Z175" s="8"/>
      <c r="AA175" s="2"/>
      <c r="AB175" s="2"/>
      <c r="AC175" s="3"/>
      <c r="AD175" s="3"/>
      <c r="AE175" s="172"/>
      <c r="AF175" s="172"/>
      <c r="AG175" s="172"/>
      <c r="AH175" s="172"/>
      <c r="AI175" s="3"/>
      <c r="AJ175" s="3"/>
      <c r="AK175" s="69"/>
      <c r="AL175" s="20"/>
      <c r="AM175" s="24"/>
      <c r="AN175" s="4"/>
      <c r="AO175" s="25"/>
      <c r="AP175" s="22"/>
      <c r="AQ175" s="4"/>
      <c r="AR175" s="4"/>
    </row>
    <row r="176" spans="1:44" x14ac:dyDescent="0.55000000000000004">
      <c r="A176">
        <v>113</v>
      </c>
      <c r="C176" s="15"/>
      <c r="D176" s="23"/>
      <c r="E176" s="5"/>
      <c r="F176" s="5"/>
      <c r="G176" s="5"/>
      <c r="H176" s="5"/>
      <c r="I176" s="5"/>
      <c r="J176" s="5"/>
      <c r="K176" s="5"/>
      <c r="L176" s="5"/>
      <c r="M176" s="14"/>
      <c r="N176" s="65" t="str">
        <f>_xlfn.IFNA(INDEX('参照（年度等）'!$H$2:$H$5,MATCH(入力!$M176,'参照（年度等）'!$G$2:$G$5,0),1),"")</f>
        <v/>
      </c>
      <c r="O176" s="65" t="str">
        <f>_xlfn.IFNA(INDEX('参照（年度等）'!$I$2:$I$5,MATCH(入力!$M176,'参照（年度等）'!$G$2:$G$5,0),1),"")</f>
        <v/>
      </c>
      <c r="P176" s="152"/>
      <c r="Q176" s="154"/>
      <c r="R176" s="9"/>
      <c r="S176" s="9"/>
      <c r="T176" s="9"/>
      <c r="U176" s="9"/>
      <c r="V176" s="9"/>
      <c r="W176" s="9"/>
      <c r="X176" s="9"/>
      <c r="Y176" s="9"/>
      <c r="Z176" s="8"/>
      <c r="AA176" s="2"/>
      <c r="AB176" s="2"/>
      <c r="AC176" s="3"/>
      <c r="AD176" s="3"/>
      <c r="AE176" s="172"/>
      <c r="AF176" s="172"/>
      <c r="AG176" s="172"/>
      <c r="AH176" s="172"/>
      <c r="AI176" s="3"/>
      <c r="AJ176" s="3"/>
      <c r="AK176" s="69"/>
      <c r="AL176" s="20"/>
      <c r="AM176" s="24"/>
      <c r="AN176" s="4"/>
      <c r="AO176" s="25"/>
      <c r="AP176" s="22"/>
      <c r="AQ176" s="4"/>
      <c r="AR176" s="4"/>
    </row>
    <row r="177" spans="1:44" x14ac:dyDescent="0.55000000000000004">
      <c r="A177">
        <v>114</v>
      </c>
      <c r="C177" s="15"/>
      <c r="D177" s="23"/>
      <c r="E177" s="5"/>
      <c r="F177" s="5"/>
      <c r="G177" s="5"/>
      <c r="H177" s="5"/>
      <c r="I177" s="5"/>
      <c r="J177" s="5"/>
      <c r="K177" s="5"/>
      <c r="L177" s="5"/>
      <c r="M177" s="14"/>
      <c r="N177" s="65" t="str">
        <f>_xlfn.IFNA(INDEX('参照（年度等）'!$H$2:$H$5,MATCH(入力!$M177,'参照（年度等）'!$G$2:$G$5,0),1),"")</f>
        <v/>
      </c>
      <c r="O177" s="65" t="str">
        <f>_xlfn.IFNA(INDEX('参照（年度等）'!$I$2:$I$5,MATCH(入力!$M177,'参照（年度等）'!$G$2:$G$5,0),1),"")</f>
        <v/>
      </c>
      <c r="P177" s="152"/>
      <c r="Q177" s="154"/>
      <c r="R177" s="9"/>
      <c r="S177" s="9"/>
      <c r="T177" s="9"/>
      <c r="U177" s="9"/>
      <c r="V177" s="9"/>
      <c r="W177" s="9"/>
      <c r="X177" s="9"/>
      <c r="Y177" s="9"/>
      <c r="Z177" s="8"/>
      <c r="AA177" s="2"/>
      <c r="AB177" s="2"/>
      <c r="AC177" s="3"/>
      <c r="AD177" s="3"/>
      <c r="AE177" s="172"/>
      <c r="AF177" s="172"/>
      <c r="AG177" s="172"/>
      <c r="AH177" s="172"/>
      <c r="AI177" s="3"/>
      <c r="AJ177" s="3"/>
      <c r="AK177" s="69"/>
      <c r="AL177" s="20"/>
      <c r="AM177" s="24"/>
      <c r="AN177" s="4"/>
      <c r="AO177" s="25"/>
      <c r="AP177" s="22"/>
      <c r="AQ177" s="4"/>
      <c r="AR177" s="4"/>
    </row>
    <row r="178" spans="1:44" x14ac:dyDescent="0.55000000000000004">
      <c r="A178">
        <v>115</v>
      </c>
      <c r="C178" s="15"/>
      <c r="D178" s="23"/>
      <c r="E178" s="5"/>
      <c r="F178" s="5"/>
      <c r="G178" s="5"/>
      <c r="H178" s="5"/>
      <c r="I178" s="5"/>
      <c r="J178" s="5"/>
      <c r="K178" s="5"/>
      <c r="L178" s="5"/>
      <c r="M178" s="14"/>
      <c r="N178" s="65" t="str">
        <f>_xlfn.IFNA(INDEX('参照（年度等）'!$H$2:$H$5,MATCH(入力!$M178,'参照（年度等）'!$G$2:$G$5,0),1),"")</f>
        <v/>
      </c>
      <c r="O178" s="65" t="str">
        <f>_xlfn.IFNA(INDEX('参照（年度等）'!$I$2:$I$5,MATCH(入力!$M178,'参照（年度等）'!$G$2:$G$5,0),1),"")</f>
        <v/>
      </c>
      <c r="P178" s="152"/>
      <c r="Q178" s="154"/>
      <c r="R178" s="9"/>
      <c r="S178" s="9"/>
      <c r="T178" s="9"/>
      <c r="U178" s="9"/>
      <c r="V178" s="9"/>
      <c r="W178" s="9"/>
      <c r="X178" s="9"/>
      <c r="Y178" s="9"/>
      <c r="Z178" s="8"/>
      <c r="AA178" s="2"/>
      <c r="AB178" s="2"/>
      <c r="AC178" s="3"/>
      <c r="AD178" s="3"/>
      <c r="AE178" s="172"/>
      <c r="AF178" s="172"/>
      <c r="AG178" s="172"/>
      <c r="AH178" s="172"/>
      <c r="AI178" s="3"/>
      <c r="AJ178" s="3"/>
      <c r="AK178" s="69"/>
      <c r="AL178" s="20"/>
      <c r="AM178" s="24"/>
      <c r="AN178" s="4"/>
      <c r="AO178" s="25"/>
      <c r="AP178" s="22"/>
      <c r="AQ178" s="4"/>
      <c r="AR178" s="4"/>
    </row>
    <row r="179" spans="1:44" ht="18.5" thickBot="1" x14ac:dyDescent="0.6">
      <c r="C179" s="16"/>
      <c r="D179" s="130"/>
      <c r="E179" s="17"/>
      <c r="F179" s="17"/>
      <c r="G179" s="17"/>
      <c r="H179" s="17"/>
      <c r="I179" s="17"/>
      <c r="J179" s="17"/>
      <c r="K179" s="17"/>
      <c r="L179" s="17"/>
      <c r="M179" s="17"/>
      <c r="N179" s="66" t="str">
        <f>_xlfn.IFNA(INDEX('参照（年度等）'!$H$2:$H$5,MATCH(入力!$M179,'参照（年度等）'!$G$2:$G$5,0),1),"")</f>
        <v/>
      </c>
      <c r="O179" s="66" t="str">
        <f>_xlfn.IFNA(INDEX('参照（年度等）'!$I$2:$I$5,MATCH(入力!$M179,'参照（年度等）'!$G$2:$G$5,0),1),"")</f>
        <v/>
      </c>
      <c r="P179" s="153"/>
      <c r="Q179" s="156"/>
      <c r="R179" s="10"/>
      <c r="S179" s="10"/>
      <c r="T179" s="10"/>
      <c r="U179" s="10"/>
      <c r="V179" s="10"/>
      <c r="W179" s="10"/>
      <c r="X179" s="10"/>
      <c r="Y179" s="10"/>
      <c r="Z179" s="8"/>
      <c r="AA179" s="2"/>
      <c r="AB179" s="6"/>
      <c r="AC179" s="6"/>
      <c r="AD179" s="6"/>
      <c r="AE179" s="180"/>
      <c r="AF179" s="180"/>
      <c r="AG179" s="180"/>
      <c r="AH179" s="180"/>
      <c r="AI179" s="6"/>
      <c r="AJ179" s="6"/>
      <c r="AK179" s="70"/>
      <c r="AL179" s="21"/>
      <c r="AM179" s="26"/>
      <c r="AN179" s="27"/>
      <c r="AO179" s="28"/>
      <c r="AP179" s="23"/>
      <c r="AQ179" s="1"/>
      <c r="AR179" s="1"/>
    </row>
    <row r="180" spans="1:44" ht="18.5" thickTop="1" x14ac:dyDescent="0.55000000000000004">
      <c r="E180" s="12"/>
    </row>
  </sheetData>
  <sheetProtection autoFilter="0"/>
  <autoFilter ref="A4:AS4" xr:uid="{73638309-C044-40AD-997F-9925E11EEE22}"/>
  <mergeCells count="40">
    <mergeCell ref="Q3:Q4"/>
    <mergeCell ref="AR3:AR4"/>
    <mergeCell ref="AI3:AI4"/>
    <mergeCell ref="AJ3:AJ4"/>
    <mergeCell ref="AL3:AL4"/>
    <mergeCell ref="AM3:AM4"/>
    <mergeCell ref="AN3:AN4"/>
    <mergeCell ref="AO3:AO4"/>
    <mergeCell ref="AP3:AP4"/>
    <mergeCell ref="AQ3:AQ4"/>
    <mergeCell ref="AD3:AH3"/>
    <mergeCell ref="AK3:AK4"/>
    <mergeCell ref="R3:R4"/>
    <mergeCell ref="Z3:Z4"/>
    <mergeCell ref="AA3:AA4"/>
    <mergeCell ref="AB3:AB4"/>
    <mergeCell ref="AC3:AC4"/>
    <mergeCell ref="Y3:Y4"/>
    <mergeCell ref="T3:T4"/>
    <mergeCell ref="U3:U4"/>
    <mergeCell ref="S3:S4"/>
    <mergeCell ref="W3:W4"/>
    <mergeCell ref="X3:X4"/>
    <mergeCell ref="V3:V4"/>
    <mergeCell ref="C2:P2"/>
    <mergeCell ref="R2:AL2"/>
    <mergeCell ref="A3:A4"/>
    <mergeCell ref="C3:C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honeticPr fontId="3"/>
  <conditionalFormatting sqref="AB5:AB179">
    <cfRule type="expression" dxfId="0" priority="1">
      <formula>$AA5="団体"</formula>
    </cfRule>
  </conditionalFormatting>
  <hyperlinks>
    <hyperlink ref="P14" xr:uid="{03FE6A0E-B89F-4F1B-89C9-686CE104C26A}"/>
    <hyperlink ref="P82" r:id="rId1" xr:uid="{8A0886AD-2FF6-402F-A094-CD58574E955B}"/>
  </hyperlinks>
  <pageMargins left="0.56000000000000005" right="0.7" top="0.75" bottom="0.47" header="0.3" footer="0.21"/>
  <pageSetup paperSize="8" scale="36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1BB789-32D3-4F9F-A333-895F6E08B1E7}">
          <x14:formula1>
            <xm:f>'参照（年度等）'!$G$2:$G$5</xm:f>
          </x14:formula1>
          <xm:sqref>M5 M143 M156:M178 M74:M139</xm:sqref>
        </x14:dataValidation>
        <x14:dataValidation type="list" allowBlank="1" showInputMessage="1" showErrorMessage="1" xr:uid="{C46D43E0-934A-4777-9058-ED74573857C3}">
          <x14:formula1>
            <xm:f>'参照（年度等）'!$G$10:$G$12</xm:f>
          </x14:formula1>
          <xm:sqref>Z5 Z18:Z179</xm:sqref>
        </x14:dataValidation>
        <x14:dataValidation type="list" allowBlank="1" showInputMessage="1" showErrorMessage="1" xr:uid="{3684E678-BD55-4008-84AF-1320D3F03CFA}">
          <x14:formula1>
            <xm:f>'参照（年度等）'!$G$15:$G$16</xm:f>
          </x14:formula1>
          <xm:sqref>AA5 AA18:AA179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80F3-56F4-4BD7-8785-5C3B430A6221}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7781-EA6B-4033-99CD-FBC505EBD5C6}">
  <dimension ref="A1:X41"/>
  <sheetViews>
    <sheetView topLeftCell="D1" workbookViewId="0">
      <selection activeCell="G8" sqref="G8"/>
    </sheetView>
  </sheetViews>
  <sheetFormatPr defaultRowHeight="18" x14ac:dyDescent="0.55000000000000004"/>
  <cols>
    <col min="1" max="1" width="8.1640625" customWidth="1"/>
    <col min="2" max="3" width="12.08203125" customWidth="1"/>
    <col min="4" max="4" width="5.1640625" customWidth="1"/>
    <col min="5" max="6" width="4" customWidth="1"/>
    <col min="7" max="7" width="12.08203125" style="57" customWidth="1"/>
    <col min="8" max="8" width="5.1640625" customWidth="1"/>
    <col min="9" max="10" width="4" customWidth="1"/>
    <col min="11" max="11" width="12.08203125" customWidth="1"/>
    <col min="12" max="12" width="14.08203125" customWidth="1"/>
    <col min="13" max="13" width="12.08203125" customWidth="1"/>
    <col min="14" max="14" width="13.5" customWidth="1"/>
    <col min="15" max="18" width="12.08203125" customWidth="1"/>
    <col min="19" max="19" width="10.9140625" customWidth="1"/>
    <col min="20" max="20" width="13" customWidth="1"/>
    <col min="21" max="21" width="17.1640625" bestFit="1" customWidth="1"/>
    <col min="22" max="22" width="8.58203125" customWidth="1"/>
    <col min="23" max="23" width="11" bestFit="1" customWidth="1"/>
    <col min="24" max="24" width="29.58203125" bestFit="1" customWidth="1"/>
  </cols>
  <sheetData>
    <row r="1" spans="1:24" ht="18.5" thickTop="1" x14ac:dyDescent="0.55000000000000004">
      <c r="A1" s="32" t="s">
        <v>21</v>
      </c>
      <c r="B1" s="33" t="s">
        <v>47</v>
      </c>
      <c r="C1" s="33" t="s">
        <v>48</v>
      </c>
      <c r="D1" s="33" t="s">
        <v>62</v>
      </c>
      <c r="E1" s="33" t="s">
        <v>60</v>
      </c>
      <c r="F1" s="33" t="s">
        <v>61</v>
      </c>
      <c r="G1" s="56" t="s">
        <v>75</v>
      </c>
      <c r="H1" s="33" t="s">
        <v>62</v>
      </c>
      <c r="I1" s="33" t="s">
        <v>60</v>
      </c>
      <c r="J1" s="33" t="s">
        <v>61</v>
      </c>
      <c r="K1" s="33" t="s">
        <v>49</v>
      </c>
      <c r="L1" s="33" t="s">
        <v>50</v>
      </c>
      <c r="M1" s="33" t="s">
        <v>51</v>
      </c>
      <c r="N1" s="33" t="s">
        <v>52</v>
      </c>
      <c r="O1" s="33" t="s">
        <v>64</v>
      </c>
      <c r="P1" s="33" t="s">
        <v>63</v>
      </c>
      <c r="Q1" s="33" t="s">
        <v>76</v>
      </c>
      <c r="R1" s="33" t="s">
        <v>53</v>
      </c>
      <c r="S1" s="37" t="s">
        <v>54</v>
      </c>
      <c r="T1" s="39" t="s">
        <v>65</v>
      </c>
      <c r="U1" s="40" t="s">
        <v>66</v>
      </c>
      <c r="V1" s="40" t="s">
        <v>67</v>
      </c>
      <c r="W1" s="40" t="s">
        <v>68</v>
      </c>
      <c r="X1" s="41" t="s">
        <v>69</v>
      </c>
    </row>
    <row r="2" spans="1:24" x14ac:dyDescent="0.55000000000000004">
      <c r="A2" s="30">
        <v>-1</v>
      </c>
      <c r="B2" s="31" t="str">
        <f>+_xlfn.IFNA(DBCS(VLOOKUP($A2,入力!$A$3:$AR$359,23,FALSE)),"")</f>
        <v/>
      </c>
      <c r="C2" s="34">
        <f>IF(A2="","",(VLOOKUP($A2,入力!$A$3:$AR$359,22,FALSE)))</f>
        <v>0</v>
      </c>
      <c r="D2" s="31" t="e">
        <f>+IF(C2="","",DBCS((VLOOKUP(YEAR(C2),'参照（年度等）'!$C:$D,2,FALSE))))</f>
        <v>#N/A</v>
      </c>
      <c r="E2" s="31" t="str">
        <f>+IF(C2="","",DBCS((MONTH(C2))))</f>
        <v>１</v>
      </c>
      <c r="F2" s="31" t="str">
        <f>+IF(C2="","",DBCS((DAY(C2))))</f>
        <v>０</v>
      </c>
      <c r="G2" s="34">
        <f>IF(E2="","",(VLOOKUP($A2,入力!$A$3:$AR$359,20,FALSE)))</f>
        <v>0</v>
      </c>
      <c r="H2" s="31" t="e">
        <f>+IF(G2="","",(DBCS(VLOOKUP(YEAR(G2),'参照（年度等）'!$C:$D,2,FALSE))))</f>
        <v>#N/A</v>
      </c>
      <c r="I2" s="31" t="str">
        <f>+IF(G2="","",DBCS((MONTH(G2))))</f>
        <v>１</v>
      </c>
      <c r="J2" s="31" t="str">
        <f>+IF(G2="","",DBCS((DAY(G2))))</f>
        <v>０</v>
      </c>
      <c r="K2" s="31" t="str">
        <f>+_xlfn.IFNA(VLOOKUP($A2,入力!$A$3:$AR$359,4,FALSE),"")</f>
        <v>例）伊万里</v>
      </c>
      <c r="L2" s="31" t="str">
        <f>+_xlfn.IFNA(VLOOKUP($A2,入力!$A$3:$AR$359,3,FALSE),"")</f>
        <v>例）2月</v>
      </c>
      <c r="M2" s="31" t="str">
        <f>+_xlfn.IFNA(VLOOKUP($A2,入力!$A$3:$AR$359,9,FALSE),"")</f>
        <v>佐賀　太郎</v>
      </c>
      <c r="N2" s="31" t="str">
        <f>+_xlfn.IFNA(VLOOKUP($A2,入力!$A$3:$AR$359,10,FALSE),"")</f>
        <v>特栽 次郎</v>
      </c>
      <c r="O2" s="31" t="str">
        <f>+_xlfn.IFNA(VLOOKUP($A2,入力!$A$3:$AR$359,12,FALSE),"")</f>
        <v>コシヒカリ</v>
      </c>
      <c r="P2" s="31" t="str">
        <f>+_xlfn.IFNA(VLOOKUP($A2,入力!$A$3:$AR$359,13,FALSE),"")</f>
        <v>Ａ</v>
      </c>
      <c r="Q2" s="31" t="str">
        <f>+_xlfn.IFNA(VLOOKUP($A2,入力!$A$3:$AR$359,7,FALSE),"")</f>
        <v>伊万里市</v>
      </c>
      <c r="R2" s="31" t="str">
        <f>+_xlfn.IFNA(VLOOKUP($A2,入力!$A$3:$AR$359,8,FALSE),"")</f>
        <v>0955-××-△△</v>
      </c>
      <c r="S2" s="38" t="str">
        <f>+_xlfn.IFNA(DBCS(VLOOKUP($A2,入力!$A$3:$AR$359,21,FALSE)),"")</f>
        <v/>
      </c>
      <c r="T2" s="42" t="str">
        <f>+IF(A2="","",CONCATENATE('参照（年度等）'!$M$2,$B2,"号"))</f>
        <v>伊農第号</v>
      </c>
      <c r="U2" s="35" t="str">
        <f>+IF(A2="","",'参照（年度等）'!$M$3)</f>
        <v>伊万里農林事務所</v>
      </c>
      <c r="V2" s="35" t="str">
        <f>+IF(A2="","",'参照（年度等）'!$M$4)</f>
        <v>所長</v>
      </c>
      <c r="W2" s="35" t="str">
        <f>+IF(A2="","",'参照（年度等）'!$M$5)</f>
        <v>松尾　恭司</v>
      </c>
      <c r="X2" s="43" t="str">
        <f>+IF(A2="","",'参照（年度等）'!$M$6)</f>
        <v>伊万里農林　農政課</v>
      </c>
    </row>
    <row r="3" spans="1:24" x14ac:dyDescent="0.55000000000000004">
      <c r="A3" s="30">
        <v>1</v>
      </c>
      <c r="B3" s="31" t="str">
        <f>+_xlfn.IFNA(VLOOKUP($A3,入力!$A$3:$AR$359,23,FALSE),"")</f>
        <v/>
      </c>
      <c r="C3" s="31" t="str">
        <f>+_xlfn.IFNA(VLOOKUP($A3,入力!$A$3:$AR$359,22,FALSE),"")</f>
        <v/>
      </c>
      <c r="D3" s="31" t="str">
        <f>+IF(C3="","",(VLOOKUP(YEAR(C3),'参照（年度等）'!$C:$D,2,FALSE)))</f>
        <v/>
      </c>
      <c r="E3" s="31" t="str">
        <f t="shared" ref="E3:E40" si="0">+IF(C3="","",(MONTH(C3)))</f>
        <v/>
      </c>
      <c r="F3" s="31" t="str">
        <f t="shared" ref="F3:F40" si="1">+IF(C3="","",(+DAY(C3)))</f>
        <v/>
      </c>
      <c r="G3" s="34" t="str">
        <f>+_xlfn.IFNA(VLOOKUP($A3,入力!$A$3:$AR$359,20,FALSE),"")</f>
        <v/>
      </c>
      <c r="H3" s="31" t="str">
        <f>+IF(G3="","",(VLOOKUP(YEAR(G3),'参照（年度等）'!$C:$D,2,FALSE)))</f>
        <v/>
      </c>
      <c r="I3" s="31" t="str">
        <f t="shared" ref="I3:I40" si="2">+IF(G3="","",(MONTH(G3)))</f>
        <v/>
      </c>
      <c r="J3" s="31" t="str">
        <f t="shared" ref="J3:J40" si="3">+IF(G3="","",(+DAY(G3)))</f>
        <v/>
      </c>
      <c r="K3" s="31" t="str">
        <f>+_xlfn.IFNA(VLOOKUP($A3,入力!$A$3:$AR$359,4,FALSE),"")</f>
        <v/>
      </c>
      <c r="L3" s="31" t="str">
        <f>+_xlfn.IFNA(VLOOKUP($A3,入力!$A$3:$AR$359,3,FALSE),"")</f>
        <v/>
      </c>
      <c r="M3" s="31" t="str">
        <f>+_xlfn.IFNA(VLOOKUP($A3,入力!$A$3:$AR$359,9,FALSE),"")</f>
        <v/>
      </c>
      <c r="N3" s="31" t="str">
        <f>+_xlfn.IFNA(VLOOKUP($A3,入力!$A$3:$AR$359,10,FALSE),"")</f>
        <v/>
      </c>
      <c r="O3" s="31" t="str">
        <f>+_xlfn.IFNA(VLOOKUP($A3,入力!$A$3:$AR$359,12,FALSE),"")</f>
        <v/>
      </c>
      <c r="P3" s="31" t="str">
        <f>+_xlfn.IFNA(VLOOKUP($A3,入力!$A$3:$AR$359,13,FALSE),"")</f>
        <v/>
      </c>
      <c r="Q3" s="31" t="str">
        <f>+_xlfn.IFNA(VLOOKUP($A3,入力!$A$3:$AR$359,7,FALSE),"")</f>
        <v/>
      </c>
      <c r="R3" s="31" t="str">
        <f>+_xlfn.IFNA(VLOOKUP($A3,入力!$A$3:$AR$359,8,FALSE),"")</f>
        <v/>
      </c>
      <c r="S3" s="38" t="str">
        <f>+_xlfn.IFNA(VLOOKUP($A3,入力!$A$3:$AR$359,21,FALSE),"")</f>
        <v/>
      </c>
      <c r="T3" s="42" t="str">
        <f>+IF(A3="","",CONCATENATE('参照（年度等）'!$M$2,$B3,"号"))</f>
        <v>伊農第号</v>
      </c>
      <c r="U3" s="36" t="str">
        <f>+IF(A3="","",'参照（年度等）'!$M$3)</f>
        <v>伊万里農林事務所</v>
      </c>
      <c r="V3" s="36" t="str">
        <f>+IF(A3="","",'参照（年度等）'!$M$4)</f>
        <v>所長</v>
      </c>
      <c r="W3" s="36" t="str">
        <f>+IF(A3="","",'参照（年度等）'!$M$5)</f>
        <v>松尾　恭司</v>
      </c>
      <c r="X3" s="44" t="str">
        <f>+IF(A3="","",'参照（年度等）'!$M$6)</f>
        <v>伊万里農林　農政課</v>
      </c>
    </row>
    <row r="4" spans="1:24" x14ac:dyDescent="0.55000000000000004">
      <c r="A4" s="30"/>
      <c r="B4" s="31" t="str">
        <f>+_xlfn.IFNA(VLOOKUP($A4,入力!$A$3:$AR$359,23,FALSE),"")</f>
        <v/>
      </c>
      <c r="C4" s="31" t="str">
        <f>+_xlfn.IFNA(VLOOKUP($A4,入力!$A$3:$AR$359,22,FALSE),"")</f>
        <v/>
      </c>
      <c r="D4" s="31" t="str">
        <f>+IF(C4="","",(VLOOKUP(YEAR(C4),'参照（年度等）'!$C:$D,2,FALSE)))</f>
        <v/>
      </c>
      <c r="E4" s="31" t="str">
        <f t="shared" si="0"/>
        <v/>
      </c>
      <c r="F4" s="31" t="str">
        <f t="shared" si="1"/>
        <v/>
      </c>
      <c r="G4" s="34" t="str">
        <f>+_xlfn.IFNA(VLOOKUP($A4,入力!$A$3:$AR$359,22,FALSE),"")</f>
        <v/>
      </c>
      <c r="H4" s="31" t="str">
        <f>+IF(G4="","",(VLOOKUP(YEAR(G4),'参照（年度等）'!$C:$D,2,FALSE)))</f>
        <v/>
      </c>
      <c r="I4" s="31" t="str">
        <f t="shared" si="2"/>
        <v/>
      </c>
      <c r="J4" s="31" t="str">
        <f t="shared" si="3"/>
        <v/>
      </c>
      <c r="K4" s="31" t="str">
        <f>+_xlfn.IFNA(VLOOKUP($A4,入力!$A$3:$AR$359,4,FALSE),"")</f>
        <v/>
      </c>
      <c r="L4" s="31" t="str">
        <f>+_xlfn.IFNA(VLOOKUP($A4,入力!$A$3:$AR$359,3,FALSE),"")</f>
        <v/>
      </c>
      <c r="M4" s="31" t="str">
        <f>+_xlfn.IFNA(VLOOKUP($A4,入力!$A$3:$AR$359,9,FALSE),"")</f>
        <v/>
      </c>
      <c r="N4" s="31" t="str">
        <f>+_xlfn.IFNA(VLOOKUP($A4,入力!$A$3:$AR$359,10,FALSE),"")</f>
        <v/>
      </c>
      <c r="O4" s="31" t="str">
        <f>+_xlfn.IFNA(VLOOKUP($A4,入力!$A$3:$AR$359,12,FALSE),"")</f>
        <v/>
      </c>
      <c r="P4" s="31" t="str">
        <f>+_xlfn.IFNA(VLOOKUP($A4,入力!$A$3:$AR$359,13,FALSE),"")</f>
        <v/>
      </c>
      <c r="Q4" s="31" t="str">
        <f>+_xlfn.IFNA(VLOOKUP($A4,入力!$A$3:$AR$359,7,FALSE),"")</f>
        <v/>
      </c>
      <c r="R4" s="31" t="str">
        <f>+_xlfn.IFNA(VLOOKUP($A4,入力!$A$3:$AR$359,8,FALSE),"")</f>
        <v/>
      </c>
      <c r="S4" s="38" t="str">
        <f>+_xlfn.IFNA(VLOOKUP($A4,入力!$A$3:$AR$359,21,FALSE),"")</f>
        <v/>
      </c>
      <c r="T4" s="42" t="str">
        <f>+IF(A4="","",CONCATENATE('参照（年度等）'!$M$2,$B4,"号"))</f>
        <v/>
      </c>
      <c r="U4" s="36" t="str">
        <f>+IF(A4="","",'参照（年度等）'!$M$3)</f>
        <v/>
      </c>
      <c r="V4" s="36" t="str">
        <f>+IF(A4="","",'参照（年度等）'!$M$4)</f>
        <v/>
      </c>
      <c r="W4" s="36" t="str">
        <f>+IF(A4="","",'参照（年度等）'!$M$5)</f>
        <v/>
      </c>
      <c r="X4" s="44" t="str">
        <f>+IF(A4="","",'参照（年度等）'!$M$6)</f>
        <v/>
      </c>
    </row>
    <row r="5" spans="1:24" x14ac:dyDescent="0.55000000000000004">
      <c r="A5" s="30"/>
      <c r="B5" s="31" t="str">
        <f>+_xlfn.IFNA(VLOOKUP($A5,入力!$A$3:$AR$359,23,FALSE),"")</f>
        <v/>
      </c>
      <c r="C5" s="31" t="str">
        <f>+_xlfn.IFNA(VLOOKUP($A5,入力!$A$3:$AR$359,22,FALSE),"")</f>
        <v/>
      </c>
      <c r="D5" s="31" t="str">
        <f>+IF(C5="","",(VLOOKUP(YEAR(C5),'参照（年度等）'!$C:$D,2,FALSE)))</f>
        <v/>
      </c>
      <c r="E5" s="31" t="str">
        <f t="shared" si="0"/>
        <v/>
      </c>
      <c r="F5" s="31" t="str">
        <f t="shared" si="1"/>
        <v/>
      </c>
      <c r="G5" s="34" t="str">
        <f>+_xlfn.IFNA(VLOOKUP($A5,入力!$A$3:$AR$359,22,FALSE),"")</f>
        <v/>
      </c>
      <c r="H5" s="31" t="str">
        <f>+IF(G5="","",(VLOOKUP(YEAR(G5),'参照（年度等）'!$C:$D,2,FALSE)))</f>
        <v/>
      </c>
      <c r="I5" s="31" t="str">
        <f t="shared" si="2"/>
        <v/>
      </c>
      <c r="J5" s="31" t="str">
        <f t="shared" si="3"/>
        <v/>
      </c>
      <c r="K5" s="31" t="str">
        <f>+_xlfn.IFNA(VLOOKUP($A5,入力!$A$3:$AR$359,4,FALSE),"")</f>
        <v/>
      </c>
      <c r="L5" s="31" t="str">
        <f>+_xlfn.IFNA(VLOOKUP($A5,入力!$A$3:$AR$359,3,FALSE),"")</f>
        <v/>
      </c>
      <c r="M5" s="31" t="str">
        <f>+_xlfn.IFNA(VLOOKUP($A5,入力!$A$3:$AR$359,9,FALSE),"")</f>
        <v/>
      </c>
      <c r="N5" s="31" t="str">
        <f>+_xlfn.IFNA(VLOOKUP($A5,入力!$A$3:$AR$359,10,FALSE),"")</f>
        <v/>
      </c>
      <c r="O5" s="31" t="str">
        <f>+_xlfn.IFNA(VLOOKUP($A5,入力!$A$3:$AR$359,12,FALSE),"")</f>
        <v/>
      </c>
      <c r="P5" s="31" t="str">
        <f>+_xlfn.IFNA(VLOOKUP($A5,入力!$A$3:$AR$359,13,FALSE),"")</f>
        <v/>
      </c>
      <c r="Q5" s="31" t="str">
        <f>+_xlfn.IFNA(VLOOKUP($A5,入力!$A$3:$AR$359,7,FALSE),"")</f>
        <v/>
      </c>
      <c r="R5" s="31" t="str">
        <f>+_xlfn.IFNA(VLOOKUP($A5,入力!$A$3:$AR$359,8,FALSE),"")</f>
        <v/>
      </c>
      <c r="S5" s="38" t="str">
        <f>+_xlfn.IFNA(VLOOKUP($A5,入力!$A$3:$AR$359,21,FALSE),"")</f>
        <v/>
      </c>
      <c r="T5" s="42" t="str">
        <f>+IF(A5="","",CONCATENATE('参照（年度等）'!$M$2,$B5,"号"))</f>
        <v/>
      </c>
      <c r="U5" s="36" t="str">
        <f>+IF(A5="","",'参照（年度等）'!$M$3)</f>
        <v/>
      </c>
      <c r="V5" s="36" t="str">
        <f>+IF(A5="","",'参照（年度等）'!$M$4)</f>
        <v/>
      </c>
      <c r="W5" s="36" t="str">
        <f>+IF(A5="","",'参照（年度等）'!$M$5)</f>
        <v/>
      </c>
      <c r="X5" s="44" t="str">
        <f>+IF(A5="","",'参照（年度等）'!$M$6)</f>
        <v/>
      </c>
    </row>
    <row r="6" spans="1:24" x14ac:dyDescent="0.55000000000000004">
      <c r="A6" s="30"/>
      <c r="B6" s="31" t="str">
        <f>+_xlfn.IFNA(VLOOKUP($A6,入力!$A$3:$AR$359,23,FALSE),"")</f>
        <v/>
      </c>
      <c r="C6" s="31" t="str">
        <f>+_xlfn.IFNA(VLOOKUP($A6,入力!$A$3:$AR$359,22,FALSE),"")</f>
        <v/>
      </c>
      <c r="D6" s="31" t="str">
        <f>+IF(C6="","",(VLOOKUP(YEAR(C6),'参照（年度等）'!$C:$D,2,FALSE)))</f>
        <v/>
      </c>
      <c r="E6" s="31" t="str">
        <f t="shared" si="0"/>
        <v/>
      </c>
      <c r="F6" s="31" t="str">
        <f t="shared" si="1"/>
        <v/>
      </c>
      <c r="G6" s="34" t="str">
        <f>+_xlfn.IFNA(VLOOKUP($A6,入力!$A$3:$AR$359,22,FALSE),"")</f>
        <v/>
      </c>
      <c r="H6" s="31" t="str">
        <f>+IF(G6="","",(VLOOKUP(YEAR(G6),'参照（年度等）'!$C:$D,2,FALSE)))</f>
        <v/>
      </c>
      <c r="I6" s="31" t="str">
        <f t="shared" si="2"/>
        <v/>
      </c>
      <c r="J6" s="31" t="str">
        <f t="shared" si="3"/>
        <v/>
      </c>
      <c r="K6" s="31" t="str">
        <f>+_xlfn.IFNA(VLOOKUP($A6,入力!$A$3:$AR$359,4,FALSE),"")</f>
        <v/>
      </c>
      <c r="L6" s="31" t="str">
        <f>+_xlfn.IFNA(VLOOKUP($A6,入力!$A$3:$AR$359,3,FALSE),"")</f>
        <v/>
      </c>
      <c r="M6" s="31" t="str">
        <f>+_xlfn.IFNA(VLOOKUP($A6,入力!$A$3:$AR$359,9,FALSE),"")</f>
        <v/>
      </c>
      <c r="N6" s="31" t="str">
        <f>+_xlfn.IFNA(VLOOKUP($A6,入力!$A$3:$AR$359,10,FALSE),"")</f>
        <v/>
      </c>
      <c r="O6" s="31" t="str">
        <f>+_xlfn.IFNA(VLOOKUP($A6,入力!$A$3:$AR$359,12,FALSE),"")</f>
        <v/>
      </c>
      <c r="P6" s="31" t="str">
        <f>+_xlfn.IFNA(VLOOKUP($A6,入力!$A$3:$AR$359,13,FALSE),"")</f>
        <v/>
      </c>
      <c r="Q6" s="31" t="str">
        <f>+_xlfn.IFNA(VLOOKUP($A6,入力!$A$3:$AR$359,7,FALSE),"")</f>
        <v/>
      </c>
      <c r="R6" s="31" t="str">
        <f>+_xlfn.IFNA(VLOOKUP($A6,入力!$A$3:$AR$359,8,FALSE),"")</f>
        <v/>
      </c>
      <c r="S6" s="38" t="str">
        <f>+_xlfn.IFNA(VLOOKUP($A6,入力!$A$3:$AR$359,21,FALSE),"")</f>
        <v/>
      </c>
      <c r="T6" s="42" t="str">
        <f>+IF(A6="","",CONCATENATE('参照（年度等）'!$M$2,$B6,"号"))</f>
        <v/>
      </c>
      <c r="U6" s="36" t="str">
        <f>+IF(A6="","",'参照（年度等）'!$M$3)</f>
        <v/>
      </c>
      <c r="V6" s="36" t="str">
        <f>+IF(A6="","",'参照（年度等）'!$M$4)</f>
        <v/>
      </c>
      <c r="W6" s="36" t="str">
        <f>+IF(A6="","",'参照（年度等）'!$M$5)</f>
        <v/>
      </c>
      <c r="X6" s="44" t="str">
        <f>+IF(A6="","",'参照（年度等）'!$M$6)</f>
        <v/>
      </c>
    </row>
    <row r="7" spans="1:24" x14ac:dyDescent="0.55000000000000004">
      <c r="A7" s="30"/>
      <c r="B7" s="31" t="str">
        <f>+_xlfn.IFNA(VLOOKUP($A7,入力!$A$3:$AR$359,23,FALSE),"")</f>
        <v/>
      </c>
      <c r="C7" s="31" t="str">
        <f>+_xlfn.IFNA(VLOOKUP($A7,入力!$A$3:$AR$359,22,FALSE),"")</f>
        <v/>
      </c>
      <c r="D7" s="31" t="str">
        <f>+IF(C7="","",(VLOOKUP(YEAR(C7),'参照（年度等）'!$C:$D,2,FALSE)))</f>
        <v/>
      </c>
      <c r="E7" s="31" t="str">
        <f t="shared" si="0"/>
        <v/>
      </c>
      <c r="F7" s="31" t="str">
        <f t="shared" si="1"/>
        <v/>
      </c>
      <c r="G7" s="34" t="str">
        <f>+_xlfn.IFNA(VLOOKUP($A7,入力!$A$3:$AR$359,22,FALSE),"")</f>
        <v/>
      </c>
      <c r="H7" s="31" t="str">
        <f>+IF(G7="","",(VLOOKUP(YEAR(G7),'参照（年度等）'!$C:$D,2,FALSE)))</f>
        <v/>
      </c>
      <c r="I7" s="31" t="str">
        <f t="shared" si="2"/>
        <v/>
      </c>
      <c r="J7" s="31" t="str">
        <f t="shared" si="3"/>
        <v/>
      </c>
      <c r="K7" s="31" t="str">
        <f>+_xlfn.IFNA(VLOOKUP($A7,入力!$A$3:$AR$359,4,FALSE),"")</f>
        <v/>
      </c>
      <c r="L7" s="31" t="str">
        <f>+_xlfn.IFNA(VLOOKUP($A7,入力!$A$3:$AR$359,3,FALSE),"")</f>
        <v/>
      </c>
      <c r="M7" s="31" t="str">
        <f>+_xlfn.IFNA(VLOOKUP($A7,入力!$A$3:$AR$359,9,FALSE),"")</f>
        <v/>
      </c>
      <c r="N7" s="31" t="str">
        <f>+_xlfn.IFNA(VLOOKUP($A7,入力!$A$3:$AR$359,10,FALSE),"")</f>
        <v/>
      </c>
      <c r="O7" s="31" t="str">
        <f>+_xlfn.IFNA(VLOOKUP($A7,入力!$A$3:$AR$359,12,FALSE),"")</f>
        <v/>
      </c>
      <c r="P7" s="31" t="str">
        <f>+_xlfn.IFNA(VLOOKUP($A7,入力!$A$3:$AR$359,13,FALSE),"")</f>
        <v/>
      </c>
      <c r="Q7" s="31" t="str">
        <f>+_xlfn.IFNA(VLOOKUP($A7,入力!$A$3:$AR$359,7,FALSE),"")</f>
        <v/>
      </c>
      <c r="R7" s="31" t="str">
        <f>+_xlfn.IFNA(VLOOKUP($A7,入力!$A$3:$AR$359,8,FALSE),"")</f>
        <v/>
      </c>
      <c r="S7" s="38" t="str">
        <f>+_xlfn.IFNA(VLOOKUP($A7,入力!$A$3:$AR$359,21,FALSE),"")</f>
        <v/>
      </c>
      <c r="T7" s="42" t="str">
        <f>+IF(A7="","",CONCATENATE('参照（年度等）'!$M$2,$B7,"号"))</f>
        <v/>
      </c>
      <c r="U7" s="36" t="str">
        <f>+IF(A7="","",'参照（年度等）'!$M$3)</f>
        <v/>
      </c>
      <c r="V7" s="36" t="str">
        <f>+IF(A7="","",'参照（年度等）'!$M$4)</f>
        <v/>
      </c>
      <c r="W7" s="36" t="str">
        <f>+IF(A7="","",'参照（年度等）'!$M$5)</f>
        <v/>
      </c>
      <c r="X7" s="44" t="str">
        <f>+IF(A7="","",'参照（年度等）'!$M$6)</f>
        <v/>
      </c>
    </row>
    <row r="8" spans="1:24" x14ac:dyDescent="0.55000000000000004">
      <c r="A8" s="30"/>
      <c r="B8" s="31" t="str">
        <f>+_xlfn.IFNA(VLOOKUP($A8,入力!$A$3:$AR$359,23,FALSE),"")</f>
        <v/>
      </c>
      <c r="C8" s="31" t="str">
        <f>+_xlfn.IFNA(VLOOKUP($A8,入力!$A$3:$AR$359,22,FALSE),"")</f>
        <v/>
      </c>
      <c r="D8" s="31" t="str">
        <f>+IF(C8="","",(VLOOKUP(YEAR(C8),'参照（年度等）'!$C:$D,2,FALSE)))</f>
        <v/>
      </c>
      <c r="E8" s="31" t="str">
        <f t="shared" si="0"/>
        <v/>
      </c>
      <c r="F8" s="31" t="str">
        <f t="shared" si="1"/>
        <v/>
      </c>
      <c r="G8" s="34" t="str">
        <f>+_xlfn.IFNA(VLOOKUP($A8,入力!$A$3:$AR$359,22,FALSE),"")</f>
        <v/>
      </c>
      <c r="H8" s="31" t="str">
        <f>+IF(G8="","",(VLOOKUP(YEAR(G8),'参照（年度等）'!$C:$D,2,FALSE)))</f>
        <v/>
      </c>
      <c r="I8" s="31" t="str">
        <f t="shared" si="2"/>
        <v/>
      </c>
      <c r="J8" s="31" t="str">
        <f t="shared" si="3"/>
        <v/>
      </c>
      <c r="K8" s="31" t="str">
        <f>+_xlfn.IFNA(VLOOKUP($A8,入力!$A$3:$AR$359,4,FALSE),"")</f>
        <v/>
      </c>
      <c r="L8" s="31" t="str">
        <f>+_xlfn.IFNA(VLOOKUP($A8,入力!$A$3:$AR$359,3,FALSE),"")</f>
        <v/>
      </c>
      <c r="M8" s="31" t="str">
        <f>+_xlfn.IFNA(VLOOKUP($A8,入力!$A$3:$AR$359,9,FALSE),"")</f>
        <v/>
      </c>
      <c r="N8" s="31" t="str">
        <f>+_xlfn.IFNA(VLOOKUP($A8,入力!$A$3:$AR$359,10,FALSE),"")</f>
        <v/>
      </c>
      <c r="O8" s="31" t="str">
        <f>+_xlfn.IFNA(VLOOKUP($A8,入力!$A$3:$AR$359,12,FALSE),"")</f>
        <v/>
      </c>
      <c r="P8" s="31" t="str">
        <f>+_xlfn.IFNA(VLOOKUP($A8,入力!$A$3:$AR$359,13,FALSE),"")</f>
        <v/>
      </c>
      <c r="Q8" s="31" t="str">
        <f>+_xlfn.IFNA(VLOOKUP($A8,入力!$A$3:$AR$359,7,FALSE),"")</f>
        <v/>
      </c>
      <c r="R8" s="31" t="str">
        <f>+_xlfn.IFNA(VLOOKUP($A8,入力!$A$3:$AR$359,8,FALSE),"")</f>
        <v/>
      </c>
      <c r="S8" s="38" t="str">
        <f>+_xlfn.IFNA(VLOOKUP($A8,入力!$A$3:$AR$359,21,FALSE),"")</f>
        <v/>
      </c>
      <c r="T8" s="42" t="str">
        <f>+IF(A8="","",CONCATENATE('参照（年度等）'!$M$2,$B8,"号"))</f>
        <v/>
      </c>
      <c r="U8" s="36" t="str">
        <f>+IF(A8="","",'参照（年度等）'!$M$3)</f>
        <v/>
      </c>
      <c r="V8" s="36" t="str">
        <f>+IF(A8="","",'参照（年度等）'!$M$4)</f>
        <v/>
      </c>
      <c r="W8" s="36" t="str">
        <f>+IF(A8="","",'参照（年度等）'!$M$5)</f>
        <v/>
      </c>
      <c r="X8" s="44" t="str">
        <f>+IF(A8="","",'参照（年度等）'!$M$6)</f>
        <v/>
      </c>
    </row>
    <row r="9" spans="1:24" x14ac:dyDescent="0.55000000000000004">
      <c r="A9" s="30"/>
      <c r="B9" s="31" t="str">
        <f>+_xlfn.IFNA(VLOOKUP($A9,入力!$A$3:$AR$359,23,FALSE),"")</f>
        <v/>
      </c>
      <c r="C9" s="31" t="str">
        <f>+_xlfn.IFNA(VLOOKUP($A9,入力!$A$3:$AR$359,22,FALSE),"")</f>
        <v/>
      </c>
      <c r="D9" s="31" t="str">
        <f>+IF(C9="","",(VLOOKUP(YEAR(C9),'参照（年度等）'!$C:$D,2,FALSE)))</f>
        <v/>
      </c>
      <c r="E9" s="31" t="str">
        <f t="shared" si="0"/>
        <v/>
      </c>
      <c r="F9" s="31" t="str">
        <f t="shared" si="1"/>
        <v/>
      </c>
      <c r="G9" s="34" t="str">
        <f>+_xlfn.IFNA(VLOOKUP($A9,入力!$A$3:$AR$359,22,FALSE),"")</f>
        <v/>
      </c>
      <c r="H9" s="31" t="str">
        <f>+IF(G9="","",(VLOOKUP(YEAR(G9),'参照（年度等）'!$C:$D,2,FALSE)))</f>
        <v/>
      </c>
      <c r="I9" s="31" t="str">
        <f t="shared" si="2"/>
        <v/>
      </c>
      <c r="J9" s="31" t="str">
        <f t="shared" si="3"/>
        <v/>
      </c>
      <c r="K9" s="31" t="str">
        <f>+_xlfn.IFNA(VLOOKUP($A9,入力!$A$3:$AR$359,4,FALSE),"")</f>
        <v/>
      </c>
      <c r="L9" s="31" t="str">
        <f>+_xlfn.IFNA(VLOOKUP($A9,入力!$A$3:$AR$359,3,FALSE),"")</f>
        <v/>
      </c>
      <c r="M9" s="31" t="str">
        <f>+_xlfn.IFNA(VLOOKUP($A9,入力!$A$3:$AR$359,9,FALSE),"")</f>
        <v/>
      </c>
      <c r="N9" s="31" t="str">
        <f>+_xlfn.IFNA(VLOOKUP($A9,入力!$A$3:$AR$359,10,FALSE),"")</f>
        <v/>
      </c>
      <c r="O9" s="31" t="str">
        <f>+_xlfn.IFNA(VLOOKUP($A9,入力!$A$3:$AR$359,12,FALSE),"")</f>
        <v/>
      </c>
      <c r="P9" s="31" t="str">
        <f>+_xlfn.IFNA(VLOOKUP($A9,入力!$A$3:$AR$359,13,FALSE),"")</f>
        <v/>
      </c>
      <c r="Q9" s="31" t="str">
        <f>+_xlfn.IFNA(VLOOKUP($A9,入力!$A$3:$AR$359,7,FALSE),"")</f>
        <v/>
      </c>
      <c r="R9" s="31" t="str">
        <f>+_xlfn.IFNA(VLOOKUP($A9,入力!$A$3:$AR$359,8,FALSE),"")</f>
        <v/>
      </c>
      <c r="S9" s="38" t="str">
        <f>+_xlfn.IFNA(VLOOKUP($A9,入力!$A$3:$AR$359,21,FALSE),"")</f>
        <v/>
      </c>
      <c r="T9" s="42" t="str">
        <f>+IF(A9="","",CONCATENATE('参照（年度等）'!$M$2,$B9,"号"))</f>
        <v/>
      </c>
      <c r="U9" s="36" t="str">
        <f>+IF(A9="","",'参照（年度等）'!$M$3)</f>
        <v/>
      </c>
      <c r="V9" s="36" t="str">
        <f>+IF(A9="","",'参照（年度等）'!$M$4)</f>
        <v/>
      </c>
      <c r="W9" s="36" t="str">
        <f>+IF(A9="","",'参照（年度等）'!$M$5)</f>
        <v/>
      </c>
      <c r="X9" s="44" t="str">
        <f>+IF(A9="","",'参照（年度等）'!$M$6)</f>
        <v/>
      </c>
    </row>
    <row r="10" spans="1:24" x14ac:dyDescent="0.55000000000000004">
      <c r="A10" s="30"/>
      <c r="B10" s="31" t="str">
        <f>+_xlfn.IFNA(VLOOKUP($A10,入力!$A$3:$AR$359,23,FALSE),"")</f>
        <v/>
      </c>
      <c r="C10" s="31" t="str">
        <f>+_xlfn.IFNA(VLOOKUP($A10,入力!$A$3:$AR$359,22,FALSE),"")</f>
        <v/>
      </c>
      <c r="D10" s="31" t="str">
        <f>+IF(C10="","",(VLOOKUP(YEAR(C10),'参照（年度等）'!$C:$D,2,FALSE)))</f>
        <v/>
      </c>
      <c r="E10" s="31" t="str">
        <f t="shared" si="0"/>
        <v/>
      </c>
      <c r="F10" s="31" t="str">
        <f t="shared" si="1"/>
        <v/>
      </c>
      <c r="G10" s="34" t="str">
        <f>+_xlfn.IFNA(VLOOKUP($A10,入力!$A$3:$AR$359,22,FALSE),"")</f>
        <v/>
      </c>
      <c r="H10" s="31" t="str">
        <f>+IF(G10="","",(VLOOKUP(YEAR(G10),'参照（年度等）'!$C:$D,2,FALSE)))</f>
        <v/>
      </c>
      <c r="I10" s="31" t="str">
        <f t="shared" si="2"/>
        <v/>
      </c>
      <c r="J10" s="31" t="str">
        <f t="shared" si="3"/>
        <v/>
      </c>
      <c r="K10" s="31" t="str">
        <f>+_xlfn.IFNA(VLOOKUP($A10,入力!$A$3:$AR$359,4,FALSE),"")</f>
        <v/>
      </c>
      <c r="L10" s="31" t="str">
        <f>+_xlfn.IFNA(VLOOKUP($A10,入力!$A$3:$AR$359,3,FALSE),"")</f>
        <v/>
      </c>
      <c r="M10" s="31" t="str">
        <f>+_xlfn.IFNA(VLOOKUP($A10,入力!$A$3:$AR$359,9,FALSE),"")</f>
        <v/>
      </c>
      <c r="N10" s="31" t="str">
        <f>+_xlfn.IFNA(VLOOKUP($A10,入力!$A$3:$AR$359,10,FALSE),"")</f>
        <v/>
      </c>
      <c r="O10" s="31" t="str">
        <f>+_xlfn.IFNA(VLOOKUP($A10,入力!$A$3:$AR$359,12,FALSE),"")</f>
        <v/>
      </c>
      <c r="P10" s="31" t="str">
        <f>+_xlfn.IFNA(VLOOKUP($A10,入力!$A$3:$AR$359,13,FALSE),"")</f>
        <v/>
      </c>
      <c r="Q10" s="31" t="str">
        <f>+_xlfn.IFNA(VLOOKUP($A10,入力!$A$3:$AR$359,7,FALSE),"")</f>
        <v/>
      </c>
      <c r="R10" s="31" t="str">
        <f>+_xlfn.IFNA(VLOOKUP($A10,入力!$A$3:$AR$359,8,FALSE),"")</f>
        <v/>
      </c>
      <c r="S10" s="38" t="str">
        <f>+_xlfn.IFNA(VLOOKUP($A10,入力!$A$3:$AR$359,21,FALSE),"")</f>
        <v/>
      </c>
      <c r="T10" s="42" t="str">
        <f>+IF(A10="","",CONCATENATE('参照（年度等）'!$M$2,$B10,"号"))</f>
        <v/>
      </c>
      <c r="U10" s="36" t="str">
        <f>+IF(A10="","",'参照（年度等）'!$M$3)</f>
        <v/>
      </c>
      <c r="V10" s="36" t="str">
        <f>+IF(A10="","",'参照（年度等）'!$M$4)</f>
        <v/>
      </c>
      <c r="W10" s="36" t="str">
        <f>+IF(A10="","",'参照（年度等）'!$M$5)</f>
        <v/>
      </c>
      <c r="X10" s="44" t="str">
        <f>+IF(A10="","",'参照（年度等）'!$M$6)</f>
        <v/>
      </c>
    </row>
    <row r="11" spans="1:24" x14ac:dyDescent="0.55000000000000004">
      <c r="A11" s="30"/>
      <c r="B11" s="31" t="str">
        <f>+_xlfn.IFNA(VLOOKUP($A11,入力!$A$3:$AR$359,23,FALSE),"")</f>
        <v/>
      </c>
      <c r="C11" s="31" t="str">
        <f>+_xlfn.IFNA(VLOOKUP($A11,入力!$A$3:$AR$359,22,FALSE),"")</f>
        <v/>
      </c>
      <c r="D11" s="31" t="str">
        <f>+IF(C11="","",(VLOOKUP(YEAR(C11),'参照（年度等）'!$C:$D,2,FALSE)))</f>
        <v/>
      </c>
      <c r="E11" s="31" t="str">
        <f t="shared" si="0"/>
        <v/>
      </c>
      <c r="F11" s="31" t="str">
        <f t="shared" si="1"/>
        <v/>
      </c>
      <c r="G11" s="34" t="str">
        <f>+_xlfn.IFNA(VLOOKUP($A11,入力!$A$3:$AR$359,22,FALSE),"")</f>
        <v/>
      </c>
      <c r="H11" s="31" t="str">
        <f>+IF(G11="","",(VLOOKUP(YEAR(G11),'参照（年度等）'!$C:$D,2,FALSE)))</f>
        <v/>
      </c>
      <c r="I11" s="31" t="str">
        <f t="shared" si="2"/>
        <v/>
      </c>
      <c r="J11" s="31" t="str">
        <f t="shared" si="3"/>
        <v/>
      </c>
      <c r="K11" s="31" t="str">
        <f>+_xlfn.IFNA(VLOOKUP($A11,入力!$A$3:$AR$359,4,FALSE),"")</f>
        <v/>
      </c>
      <c r="L11" s="31" t="str">
        <f>+_xlfn.IFNA(VLOOKUP($A11,入力!$A$3:$AR$359,3,FALSE),"")</f>
        <v/>
      </c>
      <c r="M11" s="31" t="str">
        <f>+_xlfn.IFNA(VLOOKUP($A11,入力!$A$3:$AR$359,9,FALSE),"")</f>
        <v/>
      </c>
      <c r="N11" s="31" t="str">
        <f>+_xlfn.IFNA(VLOOKUP($A11,入力!$A$3:$AR$359,10,FALSE),"")</f>
        <v/>
      </c>
      <c r="O11" s="31" t="str">
        <f>+_xlfn.IFNA(VLOOKUP($A11,入力!$A$3:$AR$359,12,FALSE),"")</f>
        <v/>
      </c>
      <c r="P11" s="31" t="str">
        <f>+_xlfn.IFNA(VLOOKUP($A11,入力!$A$3:$AR$359,13,FALSE),"")</f>
        <v/>
      </c>
      <c r="Q11" s="31" t="str">
        <f>+_xlfn.IFNA(VLOOKUP($A11,入力!$A$3:$AR$359,7,FALSE),"")</f>
        <v/>
      </c>
      <c r="R11" s="31" t="str">
        <f>+_xlfn.IFNA(VLOOKUP($A11,入力!$A$3:$AR$359,8,FALSE),"")</f>
        <v/>
      </c>
      <c r="S11" s="38" t="str">
        <f>+_xlfn.IFNA(VLOOKUP($A11,入力!$A$3:$AR$359,21,FALSE),"")</f>
        <v/>
      </c>
      <c r="T11" s="42" t="str">
        <f>+IF(A11="","",CONCATENATE('参照（年度等）'!$M$2,$B11,"号"))</f>
        <v/>
      </c>
      <c r="U11" s="36" t="str">
        <f>+IF(A11="","",'参照（年度等）'!$M$3)</f>
        <v/>
      </c>
      <c r="V11" s="36" t="str">
        <f>+IF(A11="","",'参照（年度等）'!$M$4)</f>
        <v/>
      </c>
      <c r="W11" s="36" t="str">
        <f>+IF(A11="","",'参照（年度等）'!$M$5)</f>
        <v/>
      </c>
      <c r="X11" s="44" t="str">
        <f>+IF(A11="","",'参照（年度等）'!$M$6)</f>
        <v/>
      </c>
    </row>
    <row r="12" spans="1:24" x14ac:dyDescent="0.55000000000000004">
      <c r="A12" s="30"/>
      <c r="B12" s="31" t="str">
        <f>+_xlfn.IFNA(VLOOKUP($A12,入力!$A$3:$AR$359,23,FALSE),"")</f>
        <v/>
      </c>
      <c r="C12" s="31" t="str">
        <f>+_xlfn.IFNA(VLOOKUP($A12,入力!$A$3:$AR$359,22,FALSE),"")</f>
        <v/>
      </c>
      <c r="D12" s="31" t="str">
        <f>+IF(C12="","",(VLOOKUP(YEAR(C12),'参照（年度等）'!$C:$D,2,FALSE)))</f>
        <v/>
      </c>
      <c r="E12" s="31" t="str">
        <f t="shared" si="0"/>
        <v/>
      </c>
      <c r="F12" s="31" t="str">
        <f t="shared" si="1"/>
        <v/>
      </c>
      <c r="G12" s="34" t="str">
        <f>+_xlfn.IFNA(VLOOKUP($A12,入力!$A$3:$AR$359,22,FALSE),"")</f>
        <v/>
      </c>
      <c r="H12" s="31" t="str">
        <f>+IF(G12="","",(VLOOKUP(YEAR(G12),'参照（年度等）'!$C:$D,2,FALSE)))</f>
        <v/>
      </c>
      <c r="I12" s="31" t="str">
        <f t="shared" si="2"/>
        <v/>
      </c>
      <c r="J12" s="31" t="str">
        <f t="shared" si="3"/>
        <v/>
      </c>
      <c r="K12" s="31" t="str">
        <f>+_xlfn.IFNA(VLOOKUP($A12,入力!$A$3:$AR$359,4,FALSE),"")</f>
        <v/>
      </c>
      <c r="L12" s="31" t="str">
        <f>+_xlfn.IFNA(VLOOKUP($A12,入力!$A$3:$AR$359,3,FALSE),"")</f>
        <v/>
      </c>
      <c r="M12" s="31" t="str">
        <f>+_xlfn.IFNA(VLOOKUP($A12,入力!$A$3:$AR$359,9,FALSE),"")</f>
        <v/>
      </c>
      <c r="N12" s="31" t="str">
        <f>+_xlfn.IFNA(VLOOKUP($A12,入力!$A$3:$AR$359,10,FALSE),"")</f>
        <v/>
      </c>
      <c r="O12" s="31" t="str">
        <f>+_xlfn.IFNA(VLOOKUP($A12,入力!$A$3:$AR$359,12,FALSE),"")</f>
        <v/>
      </c>
      <c r="P12" s="31" t="str">
        <f>+_xlfn.IFNA(VLOOKUP($A12,入力!$A$3:$AR$359,13,FALSE),"")</f>
        <v/>
      </c>
      <c r="Q12" s="31" t="str">
        <f>+_xlfn.IFNA(VLOOKUP($A12,入力!$A$3:$AR$359,7,FALSE),"")</f>
        <v/>
      </c>
      <c r="R12" s="31" t="str">
        <f>+_xlfn.IFNA(VLOOKUP($A12,入力!$A$3:$AR$359,8,FALSE),"")</f>
        <v/>
      </c>
      <c r="S12" s="38" t="str">
        <f>+_xlfn.IFNA(VLOOKUP($A12,入力!$A$3:$AR$359,21,FALSE),"")</f>
        <v/>
      </c>
      <c r="T12" s="42" t="str">
        <f>+IF(A12="","",CONCATENATE('参照（年度等）'!$M$2,$B12,"号"))</f>
        <v/>
      </c>
      <c r="U12" s="36" t="str">
        <f>+IF(A12="","",'参照（年度等）'!$M$3)</f>
        <v/>
      </c>
      <c r="V12" s="36" t="str">
        <f>+IF(A12="","",'参照（年度等）'!$M$4)</f>
        <v/>
      </c>
      <c r="W12" s="36" t="str">
        <f>+IF(A12="","",'参照（年度等）'!$M$5)</f>
        <v/>
      </c>
      <c r="X12" s="44" t="str">
        <f>+IF(A12="","",'参照（年度等）'!$M$6)</f>
        <v/>
      </c>
    </row>
    <row r="13" spans="1:24" x14ac:dyDescent="0.55000000000000004">
      <c r="A13" s="30"/>
      <c r="B13" s="31" t="str">
        <f>+_xlfn.IFNA(VLOOKUP($A13,入力!$A$3:$AR$359,23,FALSE),"")</f>
        <v/>
      </c>
      <c r="C13" s="31" t="str">
        <f>+_xlfn.IFNA(VLOOKUP($A13,入力!$A$3:$AR$359,22,FALSE),"")</f>
        <v/>
      </c>
      <c r="D13" s="31" t="str">
        <f>+IF(C13="","",(VLOOKUP(YEAR(C13),'参照（年度等）'!$C:$D,2,FALSE)))</f>
        <v/>
      </c>
      <c r="E13" s="31" t="str">
        <f t="shared" si="0"/>
        <v/>
      </c>
      <c r="F13" s="31" t="str">
        <f t="shared" si="1"/>
        <v/>
      </c>
      <c r="G13" s="34" t="str">
        <f>+_xlfn.IFNA(VLOOKUP($A13,入力!$A$3:$AR$359,22,FALSE),"")</f>
        <v/>
      </c>
      <c r="H13" s="31" t="str">
        <f>+IF(G13="","",(VLOOKUP(YEAR(G13),'参照（年度等）'!$C:$D,2,FALSE)))</f>
        <v/>
      </c>
      <c r="I13" s="31" t="str">
        <f t="shared" si="2"/>
        <v/>
      </c>
      <c r="J13" s="31" t="str">
        <f t="shared" si="3"/>
        <v/>
      </c>
      <c r="K13" s="31" t="str">
        <f>+_xlfn.IFNA(VLOOKUP($A13,入力!$A$3:$AR$359,4,FALSE),"")</f>
        <v/>
      </c>
      <c r="L13" s="31" t="str">
        <f>+_xlfn.IFNA(VLOOKUP($A13,入力!$A$3:$AR$359,3,FALSE),"")</f>
        <v/>
      </c>
      <c r="M13" s="31" t="str">
        <f>+_xlfn.IFNA(VLOOKUP($A13,入力!$A$3:$AR$359,9,FALSE),"")</f>
        <v/>
      </c>
      <c r="N13" s="31" t="str">
        <f>+_xlfn.IFNA(VLOOKUP($A13,入力!$A$3:$AR$359,10,FALSE),"")</f>
        <v/>
      </c>
      <c r="O13" s="31" t="str">
        <f>+_xlfn.IFNA(VLOOKUP($A13,入力!$A$3:$AR$359,12,FALSE),"")</f>
        <v/>
      </c>
      <c r="P13" s="31" t="str">
        <f>+_xlfn.IFNA(VLOOKUP($A13,入力!$A$3:$AR$359,13,FALSE),"")</f>
        <v/>
      </c>
      <c r="Q13" s="31" t="str">
        <f>+_xlfn.IFNA(VLOOKUP($A13,入力!$A$3:$AR$359,7,FALSE),"")</f>
        <v/>
      </c>
      <c r="R13" s="31" t="str">
        <f>+_xlfn.IFNA(VLOOKUP($A13,入力!$A$3:$AR$359,8,FALSE),"")</f>
        <v/>
      </c>
      <c r="S13" s="38" t="str">
        <f>+_xlfn.IFNA(VLOOKUP($A13,入力!$A$3:$AR$359,21,FALSE),"")</f>
        <v/>
      </c>
      <c r="T13" s="42" t="str">
        <f>+IF(A13="","",CONCATENATE('参照（年度等）'!$M$2,$B13,"号"))</f>
        <v/>
      </c>
      <c r="U13" s="36" t="str">
        <f>+IF(A13="","",'参照（年度等）'!$M$3)</f>
        <v/>
      </c>
      <c r="V13" s="36" t="str">
        <f>+IF(A13="","",'参照（年度等）'!$M$4)</f>
        <v/>
      </c>
      <c r="W13" s="36" t="str">
        <f>+IF(A13="","",'参照（年度等）'!$M$5)</f>
        <v/>
      </c>
      <c r="X13" s="44" t="str">
        <f>+IF(A13="","",'参照（年度等）'!$M$6)</f>
        <v/>
      </c>
    </row>
    <row r="14" spans="1:24" x14ac:dyDescent="0.55000000000000004">
      <c r="A14" s="30"/>
      <c r="B14" s="31" t="str">
        <f>+_xlfn.IFNA(VLOOKUP($A14,入力!$A$3:$AR$359,23,FALSE),"")</f>
        <v/>
      </c>
      <c r="C14" s="31" t="str">
        <f>+_xlfn.IFNA(VLOOKUP($A14,入力!$A$3:$AR$359,22,FALSE),"")</f>
        <v/>
      </c>
      <c r="D14" s="31" t="str">
        <f>+IF(C14="","",(VLOOKUP(YEAR(C14),'参照（年度等）'!$C:$D,2,FALSE)))</f>
        <v/>
      </c>
      <c r="E14" s="31" t="str">
        <f t="shared" si="0"/>
        <v/>
      </c>
      <c r="F14" s="31" t="str">
        <f t="shared" si="1"/>
        <v/>
      </c>
      <c r="G14" s="34" t="str">
        <f>+_xlfn.IFNA(VLOOKUP($A14,入力!$A$3:$AR$359,22,FALSE),"")</f>
        <v/>
      </c>
      <c r="H14" s="31" t="str">
        <f>+IF(G14="","",(VLOOKUP(YEAR(G14),'参照（年度等）'!$C:$D,2,FALSE)))</f>
        <v/>
      </c>
      <c r="I14" s="31" t="str">
        <f t="shared" si="2"/>
        <v/>
      </c>
      <c r="J14" s="31" t="str">
        <f t="shared" si="3"/>
        <v/>
      </c>
      <c r="K14" s="31" t="str">
        <f>+_xlfn.IFNA(VLOOKUP($A14,入力!$A$3:$AR$359,4,FALSE),"")</f>
        <v/>
      </c>
      <c r="L14" s="31" t="str">
        <f>+_xlfn.IFNA(VLOOKUP($A14,入力!$A$3:$AR$359,3,FALSE),"")</f>
        <v/>
      </c>
      <c r="M14" s="31" t="str">
        <f>+_xlfn.IFNA(VLOOKUP($A14,入力!$A$3:$AR$359,9,FALSE),"")</f>
        <v/>
      </c>
      <c r="N14" s="31" t="str">
        <f>+_xlfn.IFNA(VLOOKUP($A14,入力!$A$3:$AR$359,10,FALSE),"")</f>
        <v/>
      </c>
      <c r="O14" s="31" t="str">
        <f>+_xlfn.IFNA(VLOOKUP($A14,入力!$A$3:$AR$359,12,FALSE),"")</f>
        <v/>
      </c>
      <c r="P14" s="31" t="str">
        <f>+_xlfn.IFNA(VLOOKUP($A14,入力!$A$3:$AR$359,13,FALSE),"")</f>
        <v/>
      </c>
      <c r="Q14" s="31" t="str">
        <f>+_xlfn.IFNA(VLOOKUP($A14,入力!$A$3:$AR$359,7,FALSE),"")</f>
        <v/>
      </c>
      <c r="R14" s="31" t="str">
        <f>+_xlfn.IFNA(VLOOKUP($A14,入力!$A$3:$AR$359,8,FALSE),"")</f>
        <v/>
      </c>
      <c r="S14" s="38" t="str">
        <f>+_xlfn.IFNA(VLOOKUP($A14,入力!$A$3:$AR$359,21,FALSE),"")</f>
        <v/>
      </c>
      <c r="T14" s="42" t="str">
        <f>+IF(A14="","",CONCATENATE('参照（年度等）'!$M$2,$B14,"号"))</f>
        <v/>
      </c>
      <c r="U14" s="36" t="str">
        <f>+IF(A14="","",'参照（年度等）'!$M$3)</f>
        <v/>
      </c>
      <c r="V14" s="36" t="str">
        <f>+IF(A14="","",'参照（年度等）'!$M$4)</f>
        <v/>
      </c>
      <c r="W14" s="36" t="str">
        <f>+IF(A14="","",'参照（年度等）'!$M$5)</f>
        <v/>
      </c>
      <c r="X14" s="44" t="str">
        <f>+IF(A14="","",'参照（年度等）'!$M$6)</f>
        <v/>
      </c>
    </row>
    <row r="15" spans="1:24" x14ac:dyDescent="0.55000000000000004">
      <c r="A15" s="30"/>
      <c r="B15" s="31" t="str">
        <f>+_xlfn.IFNA(VLOOKUP($A15,入力!$A$3:$AR$359,23,FALSE),"")</f>
        <v/>
      </c>
      <c r="C15" s="31" t="str">
        <f>+_xlfn.IFNA(VLOOKUP($A15,入力!$A$3:$AR$359,22,FALSE),"")</f>
        <v/>
      </c>
      <c r="D15" s="31" t="str">
        <f>+IF(C15="","",(VLOOKUP(YEAR(C15),'参照（年度等）'!$C:$D,2,FALSE)))</f>
        <v/>
      </c>
      <c r="E15" s="31" t="str">
        <f t="shared" si="0"/>
        <v/>
      </c>
      <c r="F15" s="31" t="str">
        <f t="shared" si="1"/>
        <v/>
      </c>
      <c r="G15" s="34" t="str">
        <f>+_xlfn.IFNA(VLOOKUP($A15,入力!$A$3:$AR$359,22,FALSE),"")</f>
        <v/>
      </c>
      <c r="H15" s="31" t="str">
        <f>+IF(G15="","",(VLOOKUP(YEAR(G15),'参照（年度等）'!$C:$D,2,FALSE)))</f>
        <v/>
      </c>
      <c r="I15" s="31" t="str">
        <f t="shared" si="2"/>
        <v/>
      </c>
      <c r="J15" s="31" t="str">
        <f t="shared" si="3"/>
        <v/>
      </c>
      <c r="K15" s="31" t="str">
        <f>+_xlfn.IFNA(VLOOKUP($A15,入力!$A$3:$AR$359,4,FALSE),"")</f>
        <v/>
      </c>
      <c r="L15" s="31" t="str">
        <f>+_xlfn.IFNA(VLOOKUP($A15,入力!$A$3:$AR$359,3,FALSE),"")</f>
        <v/>
      </c>
      <c r="M15" s="31" t="str">
        <f>+_xlfn.IFNA(VLOOKUP($A15,入力!$A$3:$AR$359,9,FALSE),"")</f>
        <v/>
      </c>
      <c r="N15" s="31" t="str">
        <f>+_xlfn.IFNA(VLOOKUP($A15,入力!$A$3:$AR$359,10,FALSE),"")</f>
        <v/>
      </c>
      <c r="O15" s="31" t="str">
        <f>+_xlfn.IFNA(VLOOKUP($A15,入力!$A$3:$AR$359,12,FALSE),"")</f>
        <v/>
      </c>
      <c r="P15" s="31" t="str">
        <f>+_xlfn.IFNA(VLOOKUP($A15,入力!$A$3:$AR$359,13,FALSE),"")</f>
        <v/>
      </c>
      <c r="Q15" s="31" t="str">
        <f>+_xlfn.IFNA(VLOOKUP($A15,入力!$A$3:$AR$359,7,FALSE),"")</f>
        <v/>
      </c>
      <c r="R15" s="31" t="str">
        <f>+_xlfn.IFNA(VLOOKUP($A15,入力!$A$3:$AR$359,8,FALSE),"")</f>
        <v/>
      </c>
      <c r="S15" s="38" t="str">
        <f>+_xlfn.IFNA(VLOOKUP($A15,入力!$A$3:$AR$359,21,FALSE),"")</f>
        <v/>
      </c>
      <c r="T15" s="42" t="str">
        <f>+IF(A15="","",CONCATENATE('参照（年度等）'!$M$2,$B15,"号"))</f>
        <v/>
      </c>
      <c r="U15" s="36" t="str">
        <f>+IF(A15="","",'参照（年度等）'!$M$3)</f>
        <v/>
      </c>
      <c r="V15" s="36" t="str">
        <f>+IF(A15="","",'参照（年度等）'!$M$4)</f>
        <v/>
      </c>
      <c r="W15" s="36" t="str">
        <f>+IF(A15="","",'参照（年度等）'!$M$5)</f>
        <v/>
      </c>
      <c r="X15" s="44" t="str">
        <f>+IF(A15="","",'参照（年度等）'!$M$6)</f>
        <v/>
      </c>
    </row>
    <row r="16" spans="1:24" x14ac:dyDescent="0.55000000000000004">
      <c r="A16" s="30"/>
      <c r="B16" s="31" t="str">
        <f>+_xlfn.IFNA(VLOOKUP($A16,入力!$A$3:$AR$359,23,FALSE),"")</f>
        <v/>
      </c>
      <c r="C16" s="31" t="str">
        <f>+_xlfn.IFNA(VLOOKUP($A16,入力!$A$3:$AR$359,22,FALSE),"")</f>
        <v/>
      </c>
      <c r="D16" s="31" t="str">
        <f>+IF(C16="","",(VLOOKUP(YEAR(C16),'参照（年度等）'!$C:$D,2,FALSE)))</f>
        <v/>
      </c>
      <c r="E16" s="31" t="str">
        <f t="shared" si="0"/>
        <v/>
      </c>
      <c r="F16" s="31" t="str">
        <f t="shared" si="1"/>
        <v/>
      </c>
      <c r="G16" s="34" t="str">
        <f>+_xlfn.IFNA(VLOOKUP($A16,入力!$A$3:$AR$359,22,FALSE),"")</f>
        <v/>
      </c>
      <c r="H16" s="31" t="str">
        <f>+IF(G16="","",(VLOOKUP(YEAR(G16),'参照（年度等）'!$C:$D,2,FALSE)))</f>
        <v/>
      </c>
      <c r="I16" s="31" t="str">
        <f t="shared" si="2"/>
        <v/>
      </c>
      <c r="J16" s="31" t="str">
        <f t="shared" si="3"/>
        <v/>
      </c>
      <c r="K16" s="31" t="str">
        <f>+_xlfn.IFNA(VLOOKUP($A16,入力!$A$3:$AR$359,4,FALSE),"")</f>
        <v/>
      </c>
      <c r="L16" s="31" t="str">
        <f>+_xlfn.IFNA(VLOOKUP($A16,入力!$A$3:$AR$359,3,FALSE),"")</f>
        <v/>
      </c>
      <c r="M16" s="31" t="str">
        <f>+_xlfn.IFNA(VLOOKUP($A16,入力!$A$3:$AR$359,9,FALSE),"")</f>
        <v/>
      </c>
      <c r="N16" s="31" t="str">
        <f>+_xlfn.IFNA(VLOOKUP($A16,入力!$A$3:$AR$359,10,FALSE),"")</f>
        <v/>
      </c>
      <c r="O16" s="31" t="str">
        <f>+_xlfn.IFNA(VLOOKUP($A16,入力!$A$3:$AR$359,12,FALSE),"")</f>
        <v/>
      </c>
      <c r="P16" s="31" t="str">
        <f>+_xlfn.IFNA(VLOOKUP($A16,入力!$A$3:$AR$359,13,FALSE),"")</f>
        <v/>
      </c>
      <c r="Q16" s="31" t="str">
        <f>+_xlfn.IFNA(VLOOKUP($A16,入力!$A$3:$AR$359,7,FALSE),"")</f>
        <v/>
      </c>
      <c r="R16" s="31" t="str">
        <f>+_xlfn.IFNA(VLOOKUP($A16,入力!$A$3:$AR$359,8,FALSE),"")</f>
        <v/>
      </c>
      <c r="S16" s="38" t="str">
        <f>+_xlfn.IFNA(VLOOKUP($A16,入力!$A$3:$AR$359,21,FALSE),"")</f>
        <v/>
      </c>
      <c r="T16" s="42" t="str">
        <f>+IF(A16="","",CONCATENATE('参照（年度等）'!$M$2,$B16,"号"))</f>
        <v/>
      </c>
      <c r="U16" s="36" t="str">
        <f>+IF(A16="","",'参照（年度等）'!$M$3)</f>
        <v/>
      </c>
      <c r="V16" s="36" t="str">
        <f>+IF(A16="","",'参照（年度等）'!$M$4)</f>
        <v/>
      </c>
      <c r="W16" s="36" t="str">
        <f>+IF(A16="","",'参照（年度等）'!$M$5)</f>
        <v/>
      </c>
      <c r="X16" s="44" t="str">
        <f>+IF(A16="","",'参照（年度等）'!$M$6)</f>
        <v/>
      </c>
    </row>
    <row r="17" spans="1:24" x14ac:dyDescent="0.55000000000000004">
      <c r="A17" s="30"/>
      <c r="B17" s="31" t="str">
        <f>+_xlfn.IFNA(VLOOKUP($A17,入力!$A$3:$AR$359,23,FALSE),"")</f>
        <v/>
      </c>
      <c r="C17" s="31" t="str">
        <f>+_xlfn.IFNA(VLOOKUP($A17,入力!$A$3:$AR$359,22,FALSE),"")</f>
        <v/>
      </c>
      <c r="D17" s="31" t="str">
        <f>+IF(C17="","",(VLOOKUP(YEAR(C17),'参照（年度等）'!$C:$D,2,FALSE)))</f>
        <v/>
      </c>
      <c r="E17" s="31" t="str">
        <f t="shared" si="0"/>
        <v/>
      </c>
      <c r="F17" s="31" t="str">
        <f t="shared" si="1"/>
        <v/>
      </c>
      <c r="G17" s="34" t="str">
        <f>+_xlfn.IFNA(VLOOKUP($A17,入力!$A$3:$AR$359,22,FALSE),"")</f>
        <v/>
      </c>
      <c r="H17" s="31" t="str">
        <f>+IF(G17="","",(VLOOKUP(YEAR(G17),'参照（年度等）'!$C:$D,2,FALSE)))</f>
        <v/>
      </c>
      <c r="I17" s="31" t="str">
        <f t="shared" si="2"/>
        <v/>
      </c>
      <c r="J17" s="31" t="str">
        <f t="shared" si="3"/>
        <v/>
      </c>
      <c r="K17" s="31" t="str">
        <f>+_xlfn.IFNA(VLOOKUP($A17,入力!$A$3:$AR$359,4,FALSE),"")</f>
        <v/>
      </c>
      <c r="L17" s="31" t="str">
        <f>+_xlfn.IFNA(VLOOKUP($A17,入力!$A$3:$AR$359,3,FALSE),"")</f>
        <v/>
      </c>
      <c r="M17" s="31" t="str">
        <f>+_xlfn.IFNA(VLOOKUP($A17,入力!$A$3:$AR$359,9,FALSE),"")</f>
        <v/>
      </c>
      <c r="N17" s="31" t="str">
        <f>+_xlfn.IFNA(VLOOKUP($A17,入力!$A$3:$AR$359,10,FALSE),"")</f>
        <v/>
      </c>
      <c r="O17" s="31" t="str">
        <f>+_xlfn.IFNA(VLOOKUP($A17,入力!$A$3:$AR$359,12,FALSE),"")</f>
        <v/>
      </c>
      <c r="P17" s="31" t="str">
        <f>+_xlfn.IFNA(VLOOKUP($A17,入力!$A$3:$AR$359,13,FALSE),"")</f>
        <v/>
      </c>
      <c r="Q17" s="31" t="str">
        <f>+_xlfn.IFNA(VLOOKUP($A17,入力!$A$3:$AR$359,7,FALSE),"")</f>
        <v/>
      </c>
      <c r="R17" s="31" t="str">
        <f>+_xlfn.IFNA(VLOOKUP($A17,入力!$A$3:$AR$359,8,FALSE),"")</f>
        <v/>
      </c>
      <c r="S17" s="38" t="str">
        <f>+_xlfn.IFNA(VLOOKUP($A17,入力!$A$3:$AR$359,21,FALSE),"")</f>
        <v/>
      </c>
      <c r="T17" s="42" t="str">
        <f>+IF(A17="","",CONCATENATE('参照（年度等）'!$M$2,$B17,"号"))</f>
        <v/>
      </c>
      <c r="U17" s="36" t="str">
        <f>+IF(A17="","",'参照（年度等）'!$M$3)</f>
        <v/>
      </c>
      <c r="V17" s="36" t="str">
        <f>+IF(A17="","",'参照（年度等）'!$M$4)</f>
        <v/>
      </c>
      <c r="W17" s="36" t="str">
        <f>+IF(A17="","",'参照（年度等）'!$M$5)</f>
        <v/>
      </c>
      <c r="X17" s="44" t="str">
        <f>+IF(A17="","",'参照（年度等）'!$M$6)</f>
        <v/>
      </c>
    </row>
    <row r="18" spans="1:24" x14ac:dyDescent="0.55000000000000004">
      <c r="A18" s="30"/>
      <c r="B18" s="31" t="str">
        <f>+_xlfn.IFNA(VLOOKUP($A18,入力!$A$3:$AR$359,23,FALSE),"")</f>
        <v/>
      </c>
      <c r="C18" s="31" t="str">
        <f>+_xlfn.IFNA(VLOOKUP($A18,入力!$A$3:$AR$359,22,FALSE),"")</f>
        <v/>
      </c>
      <c r="D18" s="31" t="str">
        <f>+IF(C18="","",(VLOOKUP(YEAR(C18),'参照（年度等）'!$C:$D,2,FALSE)))</f>
        <v/>
      </c>
      <c r="E18" s="31" t="str">
        <f t="shared" si="0"/>
        <v/>
      </c>
      <c r="F18" s="31" t="str">
        <f t="shared" si="1"/>
        <v/>
      </c>
      <c r="G18" s="34" t="str">
        <f>+_xlfn.IFNA(VLOOKUP($A18,入力!$A$3:$AR$359,22,FALSE),"")</f>
        <v/>
      </c>
      <c r="H18" s="31" t="str">
        <f>+IF(G18="","",(VLOOKUP(YEAR(G18),'参照（年度等）'!$C:$D,2,FALSE)))</f>
        <v/>
      </c>
      <c r="I18" s="31" t="str">
        <f t="shared" si="2"/>
        <v/>
      </c>
      <c r="J18" s="31" t="str">
        <f t="shared" si="3"/>
        <v/>
      </c>
      <c r="K18" s="31" t="str">
        <f>+_xlfn.IFNA(VLOOKUP($A18,入力!$A$3:$AR$359,4,FALSE),"")</f>
        <v/>
      </c>
      <c r="L18" s="31" t="str">
        <f>+_xlfn.IFNA(VLOOKUP($A18,入力!$A$3:$AR$359,3,FALSE),"")</f>
        <v/>
      </c>
      <c r="M18" s="31" t="str">
        <f>+_xlfn.IFNA(VLOOKUP($A18,入力!$A$3:$AR$359,9,FALSE),"")</f>
        <v/>
      </c>
      <c r="N18" s="31" t="str">
        <f>+_xlfn.IFNA(VLOOKUP($A18,入力!$A$3:$AR$359,10,FALSE),"")</f>
        <v/>
      </c>
      <c r="O18" s="31" t="str">
        <f>+_xlfn.IFNA(VLOOKUP($A18,入力!$A$3:$AR$359,12,FALSE),"")</f>
        <v/>
      </c>
      <c r="P18" s="31" t="str">
        <f>+_xlfn.IFNA(VLOOKUP($A18,入力!$A$3:$AR$359,13,FALSE),"")</f>
        <v/>
      </c>
      <c r="Q18" s="31" t="str">
        <f>+_xlfn.IFNA(VLOOKUP($A18,入力!$A$3:$AR$359,7,FALSE),"")</f>
        <v/>
      </c>
      <c r="R18" s="31" t="str">
        <f>+_xlfn.IFNA(VLOOKUP($A18,入力!$A$3:$AR$359,8,FALSE),"")</f>
        <v/>
      </c>
      <c r="S18" s="38" t="str">
        <f>+_xlfn.IFNA(VLOOKUP($A18,入力!$A$3:$AR$359,21,FALSE),"")</f>
        <v/>
      </c>
      <c r="T18" s="42" t="str">
        <f>+IF(A18="","",CONCATENATE('参照（年度等）'!$M$2,$B18,"号"))</f>
        <v/>
      </c>
      <c r="U18" s="36" t="str">
        <f>+IF(A18="","",'参照（年度等）'!$M$3)</f>
        <v/>
      </c>
      <c r="V18" s="36" t="str">
        <f>+IF(A18="","",'参照（年度等）'!$M$4)</f>
        <v/>
      </c>
      <c r="W18" s="36" t="str">
        <f>+IF(A18="","",'参照（年度等）'!$M$5)</f>
        <v/>
      </c>
      <c r="X18" s="44" t="str">
        <f>+IF(A18="","",'参照（年度等）'!$M$6)</f>
        <v/>
      </c>
    </row>
    <row r="19" spans="1:24" x14ac:dyDescent="0.55000000000000004">
      <c r="A19" s="30"/>
      <c r="B19" s="31" t="str">
        <f>+_xlfn.IFNA(VLOOKUP($A19,入力!$A$3:$AR$359,23,FALSE),"")</f>
        <v/>
      </c>
      <c r="C19" s="31" t="str">
        <f>+_xlfn.IFNA(VLOOKUP($A19,入力!$A$3:$AR$359,22,FALSE),"")</f>
        <v/>
      </c>
      <c r="D19" s="31" t="str">
        <f>+IF(C19="","",(VLOOKUP(YEAR(C19),'参照（年度等）'!$C:$D,2,FALSE)))</f>
        <v/>
      </c>
      <c r="E19" s="31" t="str">
        <f t="shared" si="0"/>
        <v/>
      </c>
      <c r="F19" s="31" t="str">
        <f t="shared" si="1"/>
        <v/>
      </c>
      <c r="G19" s="34" t="str">
        <f>+_xlfn.IFNA(VLOOKUP($A19,入力!$A$3:$AR$359,22,FALSE),"")</f>
        <v/>
      </c>
      <c r="H19" s="31" t="str">
        <f>+IF(G19="","",(VLOOKUP(YEAR(G19),'参照（年度等）'!$C:$D,2,FALSE)))</f>
        <v/>
      </c>
      <c r="I19" s="31" t="str">
        <f t="shared" si="2"/>
        <v/>
      </c>
      <c r="J19" s="31" t="str">
        <f t="shared" si="3"/>
        <v/>
      </c>
      <c r="K19" s="31" t="str">
        <f>+_xlfn.IFNA(VLOOKUP($A19,入力!$A$3:$AR$359,4,FALSE),"")</f>
        <v/>
      </c>
      <c r="L19" s="31" t="str">
        <f>+_xlfn.IFNA(VLOOKUP($A19,入力!$A$3:$AR$359,3,FALSE),"")</f>
        <v/>
      </c>
      <c r="M19" s="31" t="str">
        <f>+_xlfn.IFNA(VLOOKUP($A19,入力!$A$3:$AR$359,9,FALSE),"")</f>
        <v/>
      </c>
      <c r="N19" s="31" t="str">
        <f>+_xlfn.IFNA(VLOOKUP($A19,入力!$A$3:$AR$359,10,FALSE),"")</f>
        <v/>
      </c>
      <c r="O19" s="31" t="str">
        <f>+_xlfn.IFNA(VLOOKUP($A19,入力!$A$3:$AR$359,12,FALSE),"")</f>
        <v/>
      </c>
      <c r="P19" s="31" t="str">
        <f>+_xlfn.IFNA(VLOOKUP($A19,入力!$A$3:$AR$359,13,FALSE),"")</f>
        <v/>
      </c>
      <c r="Q19" s="31" t="str">
        <f>+_xlfn.IFNA(VLOOKUP($A19,入力!$A$3:$AR$359,7,FALSE),"")</f>
        <v/>
      </c>
      <c r="R19" s="31" t="str">
        <f>+_xlfn.IFNA(VLOOKUP($A19,入力!$A$3:$AR$359,8,FALSE),"")</f>
        <v/>
      </c>
      <c r="S19" s="38" t="str">
        <f>+_xlfn.IFNA(VLOOKUP($A19,入力!$A$3:$AR$359,21,FALSE),"")</f>
        <v/>
      </c>
      <c r="T19" s="42" t="str">
        <f>+IF(A19="","",CONCATENATE('参照（年度等）'!$M$2,$B19,"号"))</f>
        <v/>
      </c>
      <c r="U19" s="36" t="str">
        <f>+IF(A19="","",'参照（年度等）'!$M$3)</f>
        <v/>
      </c>
      <c r="V19" s="36" t="str">
        <f>+IF(A19="","",'参照（年度等）'!$M$4)</f>
        <v/>
      </c>
      <c r="W19" s="36" t="str">
        <f>+IF(A19="","",'参照（年度等）'!$M$5)</f>
        <v/>
      </c>
      <c r="X19" s="44" t="str">
        <f>+IF(A19="","",'参照（年度等）'!$M$6)</f>
        <v/>
      </c>
    </row>
    <row r="20" spans="1:24" x14ac:dyDescent="0.55000000000000004">
      <c r="A20" s="30"/>
      <c r="B20" s="31" t="str">
        <f>+_xlfn.IFNA(VLOOKUP($A20,入力!$A$3:$AR$359,23,FALSE),"")</f>
        <v/>
      </c>
      <c r="C20" s="31" t="str">
        <f>+_xlfn.IFNA(VLOOKUP($A20,入力!$A$3:$AR$359,22,FALSE),"")</f>
        <v/>
      </c>
      <c r="D20" s="31" t="str">
        <f>+IF(C20="","",(VLOOKUP(YEAR(C20),'参照（年度等）'!$C:$D,2,FALSE)))</f>
        <v/>
      </c>
      <c r="E20" s="31" t="str">
        <f t="shared" si="0"/>
        <v/>
      </c>
      <c r="F20" s="31" t="str">
        <f t="shared" si="1"/>
        <v/>
      </c>
      <c r="G20" s="34" t="str">
        <f>+_xlfn.IFNA(VLOOKUP($A20,入力!$A$3:$AR$359,22,FALSE),"")</f>
        <v/>
      </c>
      <c r="H20" s="31" t="str">
        <f>+IF(G20="","",(VLOOKUP(YEAR(G20),'参照（年度等）'!$C:$D,2,FALSE)))</f>
        <v/>
      </c>
      <c r="I20" s="31" t="str">
        <f t="shared" si="2"/>
        <v/>
      </c>
      <c r="J20" s="31" t="str">
        <f t="shared" si="3"/>
        <v/>
      </c>
      <c r="K20" s="31" t="str">
        <f>+_xlfn.IFNA(VLOOKUP($A20,入力!$A$3:$AR$359,4,FALSE),"")</f>
        <v/>
      </c>
      <c r="L20" s="31" t="str">
        <f>+_xlfn.IFNA(VLOOKUP($A20,入力!$A$3:$AR$359,3,FALSE),"")</f>
        <v/>
      </c>
      <c r="M20" s="31" t="str">
        <f>+_xlfn.IFNA(VLOOKUP($A20,入力!$A$3:$AR$359,9,FALSE),"")</f>
        <v/>
      </c>
      <c r="N20" s="31" t="str">
        <f>+_xlfn.IFNA(VLOOKUP($A20,入力!$A$3:$AR$359,10,FALSE),"")</f>
        <v/>
      </c>
      <c r="O20" s="31" t="str">
        <f>+_xlfn.IFNA(VLOOKUP($A20,入力!$A$3:$AR$359,12,FALSE),"")</f>
        <v/>
      </c>
      <c r="P20" s="31" t="str">
        <f>+_xlfn.IFNA(VLOOKUP($A20,入力!$A$3:$AR$359,13,FALSE),"")</f>
        <v/>
      </c>
      <c r="Q20" s="31" t="str">
        <f>+_xlfn.IFNA(VLOOKUP($A20,入力!$A$3:$AR$359,7,FALSE),"")</f>
        <v/>
      </c>
      <c r="R20" s="31" t="str">
        <f>+_xlfn.IFNA(VLOOKUP($A20,入力!$A$3:$AR$359,8,FALSE),"")</f>
        <v/>
      </c>
      <c r="S20" s="38" t="str">
        <f>+_xlfn.IFNA(VLOOKUP($A20,入力!$A$3:$AR$359,21,FALSE),"")</f>
        <v/>
      </c>
      <c r="T20" s="42" t="str">
        <f>+IF(A20="","",CONCATENATE('参照（年度等）'!$M$2,$B20,"号"))</f>
        <v/>
      </c>
      <c r="U20" s="36" t="str">
        <f>+IF(A20="","",'参照（年度等）'!$M$3)</f>
        <v/>
      </c>
      <c r="V20" s="36" t="str">
        <f>+IF(A20="","",'参照（年度等）'!$M$4)</f>
        <v/>
      </c>
      <c r="W20" s="36" t="str">
        <f>+IF(A20="","",'参照（年度等）'!$M$5)</f>
        <v/>
      </c>
      <c r="X20" s="44" t="str">
        <f>+IF(A20="","",'参照（年度等）'!$M$6)</f>
        <v/>
      </c>
    </row>
    <row r="21" spans="1:24" x14ac:dyDescent="0.55000000000000004">
      <c r="A21" s="30"/>
      <c r="B21" s="31" t="str">
        <f>+_xlfn.IFNA(VLOOKUP($A21,入力!$A$3:$AR$359,23,FALSE),"")</f>
        <v/>
      </c>
      <c r="C21" s="31" t="str">
        <f>+_xlfn.IFNA(VLOOKUP($A21,入力!$A$3:$AR$359,22,FALSE),"")</f>
        <v/>
      </c>
      <c r="D21" s="31" t="str">
        <f>+IF(C21="","",(VLOOKUP(YEAR(C21),'参照（年度等）'!$C:$D,2,FALSE)))</f>
        <v/>
      </c>
      <c r="E21" s="31" t="str">
        <f t="shared" si="0"/>
        <v/>
      </c>
      <c r="F21" s="31" t="str">
        <f t="shared" si="1"/>
        <v/>
      </c>
      <c r="G21" s="34" t="str">
        <f>+_xlfn.IFNA(VLOOKUP($A21,入力!$A$3:$AR$359,22,FALSE),"")</f>
        <v/>
      </c>
      <c r="H21" s="31" t="str">
        <f>+IF(G21="","",(VLOOKUP(YEAR(G21),'参照（年度等）'!$C:$D,2,FALSE)))</f>
        <v/>
      </c>
      <c r="I21" s="31" t="str">
        <f t="shared" si="2"/>
        <v/>
      </c>
      <c r="J21" s="31" t="str">
        <f t="shared" si="3"/>
        <v/>
      </c>
      <c r="K21" s="31" t="str">
        <f>+_xlfn.IFNA(VLOOKUP($A21,入力!$A$3:$AR$359,4,FALSE),"")</f>
        <v/>
      </c>
      <c r="L21" s="31" t="str">
        <f>+_xlfn.IFNA(VLOOKUP($A21,入力!$A$3:$AR$359,3,FALSE),"")</f>
        <v/>
      </c>
      <c r="M21" s="31" t="str">
        <f>+_xlfn.IFNA(VLOOKUP($A21,入力!$A$3:$AR$359,9,FALSE),"")</f>
        <v/>
      </c>
      <c r="N21" s="31" t="str">
        <f>+_xlfn.IFNA(VLOOKUP($A21,入力!$A$3:$AR$359,10,FALSE),"")</f>
        <v/>
      </c>
      <c r="O21" s="31" t="str">
        <f>+_xlfn.IFNA(VLOOKUP($A21,入力!$A$3:$AR$359,12,FALSE),"")</f>
        <v/>
      </c>
      <c r="P21" s="31" t="str">
        <f>+_xlfn.IFNA(VLOOKUP($A21,入力!$A$3:$AR$359,13,FALSE),"")</f>
        <v/>
      </c>
      <c r="Q21" s="31" t="str">
        <f>+_xlfn.IFNA(VLOOKUP($A21,入力!$A$3:$AR$359,7,FALSE),"")</f>
        <v/>
      </c>
      <c r="R21" s="31" t="str">
        <f>+_xlfn.IFNA(VLOOKUP($A21,入力!$A$3:$AR$359,8,FALSE),"")</f>
        <v/>
      </c>
      <c r="S21" s="38" t="str">
        <f>+_xlfn.IFNA(VLOOKUP($A21,入力!$A$3:$AR$359,21,FALSE),"")</f>
        <v/>
      </c>
      <c r="T21" s="42" t="str">
        <f>+IF(A21="","",CONCATENATE('参照（年度等）'!$M$2,$B21,"号"))</f>
        <v/>
      </c>
      <c r="U21" s="36" t="str">
        <f>+IF(A21="","",'参照（年度等）'!$M$3)</f>
        <v/>
      </c>
      <c r="V21" s="36" t="str">
        <f>+IF(A21="","",'参照（年度等）'!$M$4)</f>
        <v/>
      </c>
      <c r="W21" s="36" t="str">
        <f>+IF(A21="","",'参照（年度等）'!$M$5)</f>
        <v/>
      </c>
      <c r="X21" s="44" t="str">
        <f>+IF(A21="","",'参照（年度等）'!$M$6)</f>
        <v/>
      </c>
    </row>
    <row r="22" spans="1:24" x14ac:dyDescent="0.55000000000000004">
      <c r="A22" s="30"/>
      <c r="B22" s="31" t="str">
        <f>+_xlfn.IFNA(VLOOKUP($A22,入力!$A$3:$AR$359,23,FALSE),"")</f>
        <v/>
      </c>
      <c r="C22" s="31" t="str">
        <f>+_xlfn.IFNA(VLOOKUP($A22,入力!$A$3:$AR$359,22,FALSE),"")</f>
        <v/>
      </c>
      <c r="D22" s="31" t="str">
        <f>+IF(C22="","",(VLOOKUP(YEAR(C22),'参照（年度等）'!$C:$D,2,FALSE)))</f>
        <v/>
      </c>
      <c r="E22" s="31" t="str">
        <f t="shared" si="0"/>
        <v/>
      </c>
      <c r="F22" s="31" t="str">
        <f t="shared" si="1"/>
        <v/>
      </c>
      <c r="G22" s="34" t="str">
        <f>+_xlfn.IFNA(VLOOKUP($A22,入力!$A$3:$AR$359,22,FALSE),"")</f>
        <v/>
      </c>
      <c r="H22" s="31" t="str">
        <f>+IF(G22="","",(VLOOKUP(YEAR(G22),'参照（年度等）'!$C:$D,2,FALSE)))</f>
        <v/>
      </c>
      <c r="I22" s="31" t="str">
        <f t="shared" si="2"/>
        <v/>
      </c>
      <c r="J22" s="31" t="str">
        <f t="shared" si="3"/>
        <v/>
      </c>
      <c r="K22" s="31" t="str">
        <f>+_xlfn.IFNA(VLOOKUP($A22,入力!$A$3:$AR$359,4,FALSE),"")</f>
        <v/>
      </c>
      <c r="L22" s="31" t="str">
        <f>+_xlfn.IFNA(VLOOKUP($A22,入力!$A$3:$AR$359,3,FALSE),"")</f>
        <v/>
      </c>
      <c r="M22" s="31" t="str">
        <f>+_xlfn.IFNA(VLOOKUP($A22,入力!$A$3:$AR$359,9,FALSE),"")</f>
        <v/>
      </c>
      <c r="N22" s="31" t="str">
        <f>+_xlfn.IFNA(VLOOKUP($A22,入力!$A$3:$AR$359,10,FALSE),"")</f>
        <v/>
      </c>
      <c r="O22" s="31" t="str">
        <f>+_xlfn.IFNA(VLOOKUP($A22,入力!$A$3:$AR$359,12,FALSE),"")</f>
        <v/>
      </c>
      <c r="P22" s="31" t="str">
        <f>+_xlfn.IFNA(VLOOKUP($A22,入力!$A$3:$AR$359,13,FALSE),"")</f>
        <v/>
      </c>
      <c r="Q22" s="31" t="str">
        <f>+_xlfn.IFNA(VLOOKUP($A22,入力!$A$3:$AR$359,7,FALSE),"")</f>
        <v/>
      </c>
      <c r="R22" s="31" t="str">
        <f>+_xlfn.IFNA(VLOOKUP($A22,入力!$A$3:$AR$359,8,FALSE),"")</f>
        <v/>
      </c>
      <c r="S22" s="38" t="str">
        <f>+_xlfn.IFNA(VLOOKUP($A22,入力!$A$3:$AR$359,21,FALSE),"")</f>
        <v/>
      </c>
      <c r="T22" s="42" t="str">
        <f>+IF(A22="","",CONCATENATE('参照（年度等）'!$M$2,$B22,"号"))</f>
        <v/>
      </c>
      <c r="U22" s="36" t="str">
        <f>+IF(A22="","",'参照（年度等）'!$M$3)</f>
        <v/>
      </c>
      <c r="V22" s="36" t="str">
        <f>+IF(A22="","",'参照（年度等）'!$M$4)</f>
        <v/>
      </c>
      <c r="W22" s="36" t="str">
        <f>+IF(A22="","",'参照（年度等）'!$M$5)</f>
        <v/>
      </c>
      <c r="X22" s="44" t="str">
        <f>+IF(A22="","",'参照（年度等）'!$M$6)</f>
        <v/>
      </c>
    </row>
    <row r="23" spans="1:24" x14ac:dyDescent="0.55000000000000004">
      <c r="A23" s="30"/>
      <c r="B23" s="31" t="str">
        <f>+_xlfn.IFNA(VLOOKUP($A23,入力!$A$3:$AR$359,23,FALSE),"")</f>
        <v/>
      </c>
      <c r="C23" s="31" t="str">
        <f>+_xlfn.IFNA(VLOOKUP($A23,入力!$A$3:$AR$359,22,FALSE),"")</f>
        <v/>
      </c>
      <c r="D23" s="31" t="str">
        <f>+IF(C23="","",(VLOOKUP(YEAR(C23),'参照（年度等）'!$C:$D,2,FALSE)))</f>
        <v/>
      </c>
      <c r="E23" s="31" t="str">
        <f t="shared" si="0"/>
        <v/>
      </c>
      <c r="F23" s="31" t="str">
        <f t="shared" si="1"/>
        <v/>
      </c>
      <c r="G23" s="34" t="str">
        <f>+_xlfn.IFNA(VLOOKUP($A23,入力!$A$3:$AR$359,22,FALSE),"")</f>
        <v/>
      </c>
      <c r="H23" s="31" t="str">
        <f>+IF(G23="","",(VLOOKUP(YEAR(G23),'参照（年度等）'!$C:$D,2,FALSE)))</f>
        <v/>
      </c>
      <c r="I23" s="31" t="str">
        <f t="shared" si="2"/>
        <v/>
      </c>
      <c r="J23" s="31" t="str">
        <f t="shared" si="3"/>
        <v/>
      </c>
      <c r="K23" s="31" t="str">
        <f>+_xlfn.IFNA(VLOOKUP($A23,入力!$A$3:$AR$359,4,FALSE),"")</f>
        <v/>
      </c>
      <c r="L23" s="31" t="str">
        <f>+_xlfn.IFNA(VLOOKUP($A23,入力!$A$3:$AR$359,3,FALSE),"")</f>
        <v/>
      </c>
      <c r="M23" s="31" t="str">
        <f>+_xlfn.IFNA(VLOOKUP($A23,入力!$A$3:$AR$359,9,FALSE),"")</f>
        <v/>
      </c>
      <c r="N23" s="31" t="str">
        <f>+_xlfn.IFNA(VLOOKUP($A23,入力!$A$3:$AR$359,10,FALSE),"")</f>
        <v/>
      </c>
      <c r="O23" s="31" t="str">
        <f>+_xlfn.IFNA(VLOOKUP($A23,入力!$A$3:$AR$359,12,FALSE),"")</f>
        <v/>
      </c>
      <c r="P23" s="31" t="str">
        <f>+_xlfn.IFNA(VLOOKUP($A23,入力!$A$3:$AR$359,13,FALSE),"")</f>
        <v/>
      </c>
      <c r="Q23" s="31" t="str">
        <f>+_xlfn.IFNA(VLOOKUP($A23,入力!$A$3:$AR$359,7,FALSE),"")</f>
        <v/>
      </c>
      <c r="R23" s="31" t="str">
        <f>+_xlfn.IFNA(VLOOKUP($A23,入力!$A$3:$AR$359,8,FALSE),"")</f>
        <v/>
      </c>
      <c r="S23" s="38" t="str">
        <f>+_xlfn.IFNA(VLOOKUP($A23,入力!$A$3:$AR$359,21,FALSE),"")</f>
        <v/>
      </c>
      <c r="T23" s="42" t="str">
        <f>+IF(A23="","",CONCATENATE('参照（年度等）'!$M$2,$B23,"号"))</f>
        <v/>
      </c>
      <c r="U23" s="36" t="str">
        <f>+IF(A23="","",'参照（年度等）'!$M$3)</f>
        <v/>
      </c>
      <c r="V23" s="36" t="str">
        <f>+IF(A23="","",'参照（年度等）'!$M$4)</f>
        <v/>
      </c>
      <c r="W23" s="36" t="str">
        <f>+IF(A23="","",'参照（年度等）'!$M$5)</f>
        <v/>
      </c>
      <c r="X23" s="44" t="str">
        <f>+IF(A23="","",'参照（年度等）'!$M$6)</f>
        <v/>
      </c>
    </row>
    <row r="24" spans="1:24" x14ac:dyDescent="0.55000000000000004">
      <c r="A24" s="30"/>
      <c r="B24" s="31" t="str">
        <f>+_xlfn.IFNA(VLOOKUP($A24,入力!$A$3:$AR$359,23,FALSE),"")</f>
        <v/>
      </c>
      <c r="C24" s="31" t="str">
        <f>+_xlfn.IFNA(VLOOKUP($A24,入力!$A$3:$AR$359,22,FALSE),"")</f>
        <v/>
      </c>
      <c r="D24" s="31" t="str">
        <f>+IF(C24="","",(VLOOKUP(YEAR(C24),'参照（年度等）'!$C:$D,2,FALSE)))</f>
        <v/>
      </c>
      <c r="E24" s="31" t="str">
        <f t="shared" si="0"/>
        <v/>
      </c>
      <c r="F24" s="31" t="str">
        <f t="shared" si="1"/>
        <v/>
      </c>
      <c r="G24" s="34" t="str">
        <f>+_xlfn.IFNA(VLOOKUP($A24,入力!$A$3:$AR$359,22,FALSE),"")</f>
        <v/>
      </c>
      <c r="H24" s="31" t="str">
        <f>+IF(G24="","",(VLOOKUP(YEAR(G24),'参照（年度等）'!$C:$D,2,FALSE)))</f>
        <v/>
      </c>
      <c r="I24" s="31" t="str">
        <f t="shared" si="2"/>
        <v/>
      </c>
      <c r="J24" s="31" t="str">
        <f t="shared" si="3"/>
        <v/>
      </c>
      <c r="K24" s="31" t="str">
        <f>+_xlfn.IFNA(VLOOKUP($A24,入力!$A$3:$AR$359,4,FALSE),"")</f>
        <v/>
      </c>
      <c r="L24" s="31" t="str">
        <f>+_xlfn.IFNA(VLOOKUP($A24,入力!$A$3:$AR$359,3,FALSE),"")</f>
        <v/>
      </c>
      <c r="M24" s="31" t="str">
        <f>+_xlfn.IFNA(VLOOKUP($A24,入力!$A$3:$AR$359,9,FALSE),"")</f>
        <v/>
      </c>
      <c r="N24" s="31" t="str">
        <f>+_xlfn.IFNA(VLOOKUP($A24,入力!$A$3:$AR$359,10,FALSE),"")</f>
        <v/>
      </c>
      <c r="O24" s="31" t="str">
        <f>+_xlfn.IFNA(VLOOKUP($A24,入力!$A$3:$AR$359,12,FALSE),"")</f>
        <v/>
      </c>
      <c r="P24" s="31" t="str">
        <f>+_xlfn.IFNA(VLOOKUP($A24,入力!$A$3:$AR$359,13,FALSE),"")</f>
        <v/>
      </c>
      <c r="Q24" s="31" t="str">
        <f>+_xlfn.IFNA(VLOOKUP($A24,入力!$A$3:$AR$359,7,FALSE),"")</f>
        <v/>
      </c>
      <c r="R24" s="31" t="str">
        <f>+_xlfn.IFNA(VLOOKUP($A24,入力!$A$3:$AR$359,8,FALSE),"")</f>
        <v/>
      </c>
      <c r="S24" s="38" t="str">
        <f>+_xlfn.IFNA(VLOOKUP($A24,入力!$A$3:$AR$359,21,FALSE),"")</f>
        <v/>
      </c>
      <c r="T24" s="42" t="str">
        <f>+IF(A24="","",CONCATENATE('参照（年度等）'!$M$2,$B24,"号"))</f>
        <v/>
      </c>
      <c r="U24" s="36" t="str">
        <f>+IF(A24="","",'参照（年度等）'!$M$3)</f>
        <v/>
      </c>
      <c r="V24" s="36" t="str">
        <f>+IF(A24="","",'参照（年度等）'!$M$4)</f>
        <v/>
      </c>
      <c r="W24" s="36" t="str">
        <f>+IF(A24="","",'参照（年度等）'!$M$5)</f>
        <v/>
      </c>
      <c r="X24" s="44" t="str">
        <f>+IF(A24="","",'参照（年度等）'!$M$6)</f>
        <v/>
      </c>
    </row>
    <row r="25" spans="1:24" x14ac:dyDescent="0.55000000000000004">
      <c r="A25" s="30"/>
      <c r="B25" s="31" t="str">
        <f>+_xlfn.IFNA(VLOOKUP($A25,入力!$A$3:$AR$359,23,FALSE),"")</f>
        <v/>
      </c>
      <c r="C25" s="31" t="str">
        <f>+_xlfn.IFNA(VLOOKUP($A25,入力!$A$3:$AR$359,22,FALSE),"")</f>
        <v/>
      </c>
      <c r="D25" s="31" t="str">
        <f>+IF(C25="","",(VLOOKUP(YEAR(C25),'参照（年度等）'!$C:$D,2,FALSE)))</f>
        <v/>
      </c>
      <c r="E25" s="31" t="str">
        <f t="shared" si="0"/>
        <v/>
      </c>
      <c r="F25" s="31" t="str">
        <f t="shared" si="1"/>
        <v/>
      </c>
      <c r="G25" s="34" t="str">
        <f>+_xlfn.IFNA(VLOOKUP($A25,入力!$A$3:$AR$359,22,FALSE),"")</f>
        <v/>
      </c>
      <c r="H25" s="31" t="str">
        <f>+IF(G25="","",(VLOOKUP(YEAR(G25),'参照（年度等）'!$C:$D,2,FALSE)))</f>
        <v/>
      </c>
      <c r="I25" s="31" t="str">
        <f t="shared" si="2"/>
        <v/>
      </c>
      <c r="J25" s="31" t="str">
        <f t="shared" si="3"/>
        <v/>
      </c>
      <c r="K25" s="31" t="str">
        <f>+_xlfn.IFNA(VLOOKUP($A25,入力!$A$3:$AR$359,4,FALSE),"")</f>
        <v/>
      </c>
      <c r="L25" s="31" t="str">
        <f>+_xlfn.IFNA(VLOOKUP($A25,入力!$A$3:$AR$359,3,FALSE),"")</f>
        <v/>
      </c>
      <c r="M25" s="31" t="str">
        <f>+_xlfn.IFNA(VLOOKUP($A25,入力!$A$3:$AR$359,9,FALSE),"")</f>
        <v/>
      </c>
      <c r="N25" s="31" t="str">
        <f>+_xlfn.IFNA(VLOOKUP($A25,入力!$A$3:$AR$359,10,FALSE),"")</f>
        <v/>
      </c>
      <c r="O25" s="31" t="str">
        <f>+_xlfn.IFNA(VLOOKUP($A25,入力!$A$3:$AR$359,12,FALSE),"")</f>
        <v/>
      </c>
      <c r="P25" s="31" t="str">
        <f>+_xlfn.IFNA(VLOOKUP($A25,入力!$A$3:$AR$359,13,FALSE),"")</f>
        <v/>
      </c>
      <c r="Q25" s="31" t="str">
        <f>+_xlfn.IFNA(VLOOKUP($A25,入力!$A$3:$AR$359,7,FALSE),"")</f>
        <v/>
      </c>
      <c r="R25" s="31" t="str">
        <f>+_xlfn.IFNA(VLOOKUP($A25,入力!$A$3:$AR$359,8,FALSE),"")</f>
        <v/>
      </c>
      <c r="S25" s="38" t="str">
        <f>+_xlfn.IFNA(VLOOKUP($A25,入力!$A$3:$AR$359,21,FALSE),"")</f>
        <v/>
      </c>
      <c r="T25" s="42" t="str">
        <f>+IF(A25="","",CONCATENATE('参照（年度等）'!$M$2,$B25,"号"))</f>
        <v/>
      </c>
      <c r="U25" s="36" t="str">
        <f>+IF(A25="","",'参照（年度等）'!$M$3)</f>
        <v/>
      </c>
      <c r="V25" s="36" t="str">
        <f>+IF(A25="","",'参照（年度等）'!$M$4)</f>
        <v/>
      </c>
      <c r="W25" s="36" t="str">
        <f>+IF(A25="","",'参照（年度等）'!$M$5)</f>
        <v/>
      </c>
      <c r="X25" s="44" t="str">
        <f>+IF(A25="","",'参照（年度等）'!$M$6)</f>
        <v/>
      </c>
    </row>
    <row r="26" spans="1:24" x14ac:dyDescent="0.55000000000000004">
      <c r="A26" s="30"/>
      <c r="B26" s="31" t="str">
        <f>+_xlfn.IFNA(VLOOKUP($A26,入力!$A$3:$AR$359,23,FALSE),"")</f>
        <v/>
      </c>
      <c r="C26" s="31" t="str">
        <f>+_xlfn.IFNA(VLOOKUP($A26,入力!$A$3:$AR$359,22,FALSE),"")</f>
        <v/>
      </c>
      <c r="D26" s="31" t="str">
        <f>+IF(C26="","",(VLOOKUP(YEAR(C26),'参照（年度等）'!$C:$D,2,FALSE)))</f>
        <v/>
      </c>
      <c r="E26" s="31" t="str">
        <f t="shared" si="0"/>
        <v/>
      </c>
      <c r="F26" s="31" t="str">
        <f t="shared" si="1"/>
        <v/>
      </c>
      <c r="G26" s="34" t="str">
        <f>+_xlfn.IFNA(VLOOKUP($A26,入力!$A$3:$AR$359,22,FALSE),"")</f>
        <v/>
      </c>
      <c r="H26" s="31" t="str">
        <f>+IF(G26="","",(VLOOKUP(YEAR(G26),'参照（年度等）'!$C:$D,2,FALSE)))</f>
        <v/>
      </c>
      <c r="I26" s="31" t="str">
        <f t="shared" si="2"/>
        <v/>
      </c>
      <c r="J26" s="31" t="str">
        <f t="shared" si="3"/>
        <v/>
      </c>
      <c r="K26" s="31" t="str">
        <f>+_xlfn.IFNA(VLOOKUP($A26,入力!$A$3:$AR$359,4,FALSE),"")</f>
        <v/>
      </c>
      <c r="L26" s="31" t="str">
        <f>+_xlfn.IFNA(VLOOKUP($A26,入力!$A$3:$AR$359,3,FALSE),"")</f>
        <v/>
      </c>
      <c r="M26" s="31" t="str">
        <f>+_xlfn.IFNA(VLOOKUP($A26,入力!$A$3:$AR$359,9,FALSE),"")</f>
        <v/>
      </c>
      <c r="N26" s="31" t="str">
        <f>+_xlfn.IFNA(VLOOKUP($A26,入力!$A$3:$AR$359,10,FALSE),"")</f>
        <v/>
      </c>
      <c r="O26" s="31" t="str">
        <f>+_xlfn.IFNA(VLOOKUP($A26,入力!$A$3:$AR$359,12,FALSE),"")</f>
        <v/>
      </c>
      <c r="P26" s="31" t="str">
        <f>+_xlfn.IFNA(VLOOKUP($A26,入力!$A$3:$AR$359,13,FALSE),"")</f>
        <v/>
      </c>
      <c r="Q26" s="31" t="str">
        <f>+_xlfn.IFNA(VLOOKUP($A26,入力!$A$3:$AR$359,7,FALSE),"")</f>
        <v/>
      </c>
      <c r="R26" s="31" t="str">
        <f>+_xlfn.IFNA(VLOOKUP($A26,入力!$A$3:$AR$359,8,FALSE),"")</f>
        <v/>
      </c>
      <c r="S26" s="38" t="str">
        <f>+_xlfn.IFNA(VLOOKUP($A26,入力!$A$3:$AR$359,21,FALSE),"")</f>
        <v/>
      </c>
      <c r="T26" s="42" t="str">
        <f>+IF(A26="","",CONCATENATE('参照（年度等）'!$M$2,$B26,"号"))</f>
        <v/>
      </c>
      <c r="U26" s="36" t="str">
        <f>+IF(A26="","",'参照（年度等）'!$M$3)</f>
        <v/>
      </c>
      <c r="V26" s="36" t="str">
        <f>+IF(A26="","",'参照（年度等）'!$M$4)</f>
        <v/>
      </c>
      <c r="W26" s="36" t="str">
        <f>+IF(A26="","",'参照（年度等）'!$M$5)</f>
        <v/>
      </c>
      <c r="X26" s="44" t="str">
        <f>+IF(A26="","",'参照（年度等）'!$M$6)</f>
        <v/>
      </c>
    </row>
    <row r="27" spans="1:24" x14ac:dyDescent="0.55000000000000004">
      <c r="A27" s="30"/>
      <c r="B27" s="31" t="str">
        <f>+_xlfn.IFNA(VLOOKUP($A27,入力!$A$3:$AR$359,23,FALSE),"")</f>
        <v/>
      </c>
      <c r="C27" s="31" t="str">
        <f>+_xlfn.IFNA(VLOOKUP($A27,入力!$A$3:$AR$359,22,FALSE),"")</f>
        <v/>
      </c>
      <c r="D27" s="31" t="str">
        <f>+IF(C27="","",(VLOOKUP(YEAR(C27),'参照（年度等）'!$C:$D,2,FALSE)))</f>
        <v/>
      </c>
      <c r="E27" s="31" t="str">
        <f t="shared" si="0"/>
        <v/>
      </c>
      <c r="F27" s="31" t="str">
        <f t="shared" si="1"/>
        <v/>
      </c>
      <c r="G27" s="34" t="str">
        <f>+_xlfn.IFNA(VLOOKUP($A27,入力!$A$3:$AR$359,22,FALSE),"")</f>
        <v/>
      </c>
      <c r="H27" s="31" t="str">
        <f>+IF(G27="","",(VLOOKUP(YEAR(G27),'参照（年度等）'!$C:$D,2,FALSE)))</f>
        <v/>
      </c>
      <c r="I27" s="31" t="str">
        <f t="shared" si="2"/>
        <v/>
      </c>
      <c r="J27" s="31" t="str">
        <f t="shared" si="3"/>
        <v/>
      </c>
      <c r="K27" s="31" t="str">
        <f>+_xlfn.IFNA(VLOOKUP($A27,入力!$A$3:$AR$359,4,FALSE),"")</f>
        <v/>
      </c>
      <c r="L27" s="31" t="str">
        <f>+_xlfn.IFNA(VLOOKUP($A27,入力!$A$3:$AR$359,3,FALSE),"")</f>
        <v/>
      </c>
      <c r="M27" s="31" t="str">
        <f>+_xlfn.IFNA(VLOOKUP($A27,入力!$A$3:$AR$359,9,FALSE),"")</f>
        <v/>
      </c>
      <c r="N27" s="31" t="str">
        <f>+_xlfn.IFNA(VLOOKUP($A27,入力!$A$3:$AR$359,10,FALSE),"")</f>
        <v/>
      </c>
      <c r="O27" s="31" t="str">
        <f>+_xlfn.IFNA(VLOOKUP($A27,入力!$A$3:$AR$359,12,FALSE),"")</f>
        <v/>
      </c>
      <c r="P27" s="31" t="str">
        <f>+_xlfn.IFNA(VLOOKUP($A27,入力!$A$3:$AR$359,13,FALSE),"")</f>
        <v/>
      </c>
      <c r="Q27" s="31" t="str">
        <f>+_xlfn.IFNA(VLOOKUP($A27,入力!$A$3:$AR$359,7,FALSE),"")</f>
        <v/>
      </c>
      <c r="R27" s="31" t="str">
        <f>+_xlfn.IFNA(VLOOKUP($A27,入力!$A$3:$AR$359,8,FALSE),"")</f>
        <v/>
      </c>
      <c r="S27" s="38" t="str">
        <f>+_xlfn.IFNA(VLOOKUP($A27,入力!$A$3:$AR$359,21,FALSE),"")</f>
        <v/>
      </c>
      <c r="T27" s="42" t="str">
        <f>+IF(A27="","",CONCATENATE('参照（年度等）'!$M$2,$B27,"号"))</f>
        <v/>
      </c>
      <c r="U27" s="36" t="str">
        <f>+IF(A27="","",'参照（年度等）'!$M$3)</f>
        <v/>
      </c>
      <c r="V27" s="36" t="str">
        <f>+IF(A27="","",'参照（年度等）'!$M$4)</f>
        <v/>
      </c>
      <c r="W27" s="36" t="str">
        <f>+IF(A27="","",'参照（年度等）'!$M$5)</f>
        <v/>
      </c>
      <c r="X27" s="44" t="str">
        <f>+IF(A27="","",'参照（年度等）'!$M$6)</f>
        <v/>
      </c>
    </row>
    <row r="28" spans="1:24" x14ac:dyDescent="0.55000000000000004">
      <c r="A28" s="30"/>
      <c r="B28" s="31" t="str">
        <f>+_xlfn.IFNA(VLOOKUP($A28,入力!$A$3:$AR$359,23,FALSE),"")</f>
        <v/>
      </c>
      <c r="C28" s="31" t="str">
        <f>+_xlfn.IFNA(VLOOKUP($A28,入力!$A$3:$AR$359,22,FALSE),"")</f>
        <v/>
      </c>
      <c r="D28" s="31" t="str">
        <f>+IF(C28="","",(VLOOKUP(YEAR(C28),'参照（年度等）'!$C:$D,2,FALSE)))</f>
        <v/>
      </c>
      <c r="E28" s="31" t="str">
        <f t="shared" si="0"/>
        <v/>
      </c>
      <c r="F28" s="31" t="str">
        <f t="shared" si="1"/>
        <v/>
      </c>
      <c r="G28" s="34" t="str">
        <f>+_xlfn.IFNA(VLOOKUP($A28,入力!$A$3:$AR$359,22,FALSE),"")</f>
        <v/>
      </c>
      <c r="H28" s="31" t="str">
        <f>+IF(G28="","",(VLOOKUP(YEAR(G28),'参照（年度等）'!$C:$D,2,FALSE)))</f>
        <v/>
      </c>
      <c r="I28" s="31" t="str">
        <f t="shared" si="2"/>
        <v/>
      </c>
      <c r="J28" s="31" t="str">
        <f t="shared" si="3"/>
        <v/>
      </c>
      <c r="K28" s="31" t="str">
        <f>+_xlfn.IFNA(VLOOKUP($A28,入力!$A$3:$AR$359,4,FALSE),"")</f>
        <v/>
      </c>
      <c r="L28" s="31" t="str">
        <f>+_xlfn.IFNA(VLOOKUP($A28,入力!$A$3:$AR$359,3,FALSE),"")</f>
        <v/>
      </c>
      <c r="M28" s="31" t="str">
        <f>+_xlfn.IFNA(VLOOKUP($A28,入力!$A$3:$AR$359,9,FALSE),"")</f>
        <v/>
      </c>
      <c r="N28" s="31" t="str">
        <f>+_xlfn.IFNA(VLOOKUP($A28,入力!$A$3:$AR$359,10,FALSE),"")</f>
        <v/>
      </c>
      <c r="O28" s="31" t="str">
        <f>+_xlfn.IFNA(VLOOKUP($A28,入力!$A$3:$AR$359,12,FALSE),"")</f>
        <v/>
      </c>
      <c r="P28" s="31" t="str">
        <f>+_xlfn.IFNA(VLOOKUP($A28,入力!$A$3:$AR$359,13,FALSE),"")</f>
        <v/>
      </c>
      <c r="Q28" s="31" t="str">
        <f>+_xlfn.IFNA(VLOOKUP($A28,入力!$A$3:$AR$359,7,FALSE),"")</f>
        <v/>
      </c>
      <c r="R28" s="31" t="str">
        <f>+_xlfn.IFNA(VLOOKUP($A28,入力!$A$3:$AR$359,8,FALSE),"")</f>
        <v/>
      </c>
      <c r="S28" s="38" t="str">
        <f>+_xlfn.IFNA(VLOOKUP($A28,入力!$A$3:$AR$359,21,FALSE),"")</f>
        <v/>
      </c>
      <c r="T28" s="42" t="str">
        <f>+IF(A28="","",CONCATENATE('参照（年度等）'!$M$2,$B28,"号"))</f>
        <v/>
      </c>
      <c r="U28" s="36" t="str">
        <f>+IF(A28="","",'参照（年度等）'!$M$3)</f>
        <v/>
      </c>
      <c r="V28" s="36" t="str">
        <f>+IF(A28="","",'参照（年度等）'!$M$4)</f>
        <v/>
      </c>
      <c r="W28" s="36" t="str">
        <f>+IF(A28="","",'参照（年度等）'!$M$5)</f>
        <v/>
      </c>
      <c r="X28" s="44" t="str">
        <f>+IF(A28="","",'参照（年度等）'!$M$6)</f>
        <v/>
      </c>
    </row>
    <row r="29" spans="1:24" x14ac:dyDescent="0.55000000000000004">
      <c r="A29" s="30"/>
      <c r="B29" s="31" t="str">
        <f>+_xlfn.IFNA(VLOOKUP($A29,入力!$A$3:$AR$359,23,FALSE),"")</f>
        <v/>
      </c>
      <c r="C29" s="31" t="str">
        <f>+_xlfn.IFNA(VLOOKUP($A29,入力!$A$3:$AR$359,22,FALSE),"")</f>
        <v/>
      </c>
      <c r="D29" s="31" t="str">
        <f>+IF(C29="","",(VLOOKUP(YEAR(C29),'参照（年度等）'!$C:$D,2,FALSE)))</f>
        <v/>
      </c>
      <c r="E29" s="31" t="str">
        <f t="shared" si="0"/>
        <v/>
      </c>
      <c r="F29" s="31" t="str">
        <f t="shared" si="1"/>
        <v/>
      </c>
      <c r="G29" s="34" t="str">
        <f>+_xlfn.IFNA(VLOOKUP($A29,入力!$A$3:$AR$359,22,FALSE),"")</f>
        <v/>
      </c>
      <c r="H29" s="31" t="str">
        <f>+IF(G29="","",(VLOOKUP(YEAR(G29),'参照（年度等）'!$C:$D,2,FALSE)))</f>
        <v/>
      </c>
      <c r="I29" s="31" t="str">
        <f t="shared" si="2"/>
        <v/>
      </c>
      <c r="J29" s="31" t="str">
        <f t="shared" si="3"/>
        <v/>
      </c>
      <c r="K29" s="31" t="str">
        <f>+_xlfn.IFNA(VLOOKUP($A29,入力!$A$3:$AR$359,4,FALSE),"")</f>
        <v/>
      </c>
      <c r="L29" s="31" t="str">
        <f>+_xlfn.IFNA(VLOOKUP($A29,入力!$A$3:$AR$359,3,FALSE),"")</f>
        <v/>
      </c>
      <c r="M29" s="31" t="str">
        <f>+_xlfn.IFNA(VLOOKUP($A29,入力!$A$3:$AR$359,9,FALSE),"")</f>
        <v/>
      </c>
      <c r="N29" s="31" t="str">
        <f>+_xlfn.IFNA(VLOOKUP($A29,入力!$A$3:$AR$359,10,FALSE),"")</f>
        <v/>
      </c>
      <c r="O29" s="31" t="str">
        <f>+_xlfn.IFNA(VLOOKUP($A29,入力!$A$3:$AR$359,12,FALSE),"")</f>
        <v/>
      </c>
      <c r="P29" s="31" t="str">
        <f>+_xlfn.IFNA(VLOOKUP($A29,入力!$A$3:$AR$359,13,FALSE),"")</f>
        <v/>
      </c>
      <c r="Q29" s="31" t="str">
        <f>+_xlfn.IFNA(VLOOKUP($A29,入力!$A$3:$AR$359,7,FALSE),"")</f>
        <v/>
      </c>
      <c r="R29" s="31" t="str">
        <f>+_xlfn.IFNA(VLOOKUP($A29,入力!$A$3:$AR$359,8,FALSE),"")</f>
        <v/>
      </c>
      <c r="S29" s="38" t="str">
        <f>+_xlfn.IFNA(VLOOKUP($A29,入力!$A$3:$AR$359,21,FALSE),"")</f>
        <v/>
      </c>
      <c r="T29" s="42" t="str">
        <f>+IF(A29="","",CONCATENATE('参照（年度等）'!$M$2,$B29,"号"))</f>
        <v/>
      </c>
      <c r="U29" s="36" t="str">
        <f>+IF(A29="","",'参照（年度等）'!$M$3)</f>
        <v/>
      </c>
      <c r="V29" s="36" t="str">
        <f>+IF(A29="","",'参照（年度等）'!$M$4)</f>
        <v/>
      </c>
      <c r="W29" s="36" t="str">
        <f>+IF(A29="","",'参照（年度等）'!$M$5)</f>
        <v/>
      </c>
      <c r="X29" s="44" t="str">
        <f>+IF(A29="","",'参照（年度等）'!$M$6)</f>
        <v/>
      </c>
    </row>
    <row r="30" spans="1:24" x14ac:dyDescent="0.55000000000000004">
      <c r="A30" s="30"/>
      <c r="B30" s="31" t="str">
        <f>+_xlfn.IFNA(VLOOKUP($A30,入力!$A$3:$AR$359,23,FALSE),"")</f>
        <v/>
      </c>
      <c r="C30" s="31" t="str">
        <f>+_xlfn.IFNA(VLOOKUP($A30,入力!$A$3:$AR$359,22,FALSE),"")</f>
        <v/>
      </c>
      <c r="D30" s="31" t="str">
        <f>+IF(C30="","",(VLOOKUP(YEAR(C30),'参照（年度等）'!$C:$D,2,FALSE)))</f>
        <v/>
      </c>
      <c r="E30" s="31" t="str">
        <f t="shared" si="0"/>
        <v/>
      </c>
      <c r="F30" s="31" t="str">
        <f t="shared" si="1"/>
        <v/>
      </c>
      <c r="G30" s="34" t="str">
        <f>+_xlfn.IFNA(VLOOKUP($A30,入力!$A$3:$AR$359,22,FALSE),"")</f>
        <v/>
      </c>
      <c r="H30" s="31" t="str">
        <f>+IF(G30="","",(VLOOKUP(YEAR(G30),'参照（年度等）'!$C:$D,2,FALSE)))</f>
        <v/>
      </c>
      <c r="I30" s="31" t="str">
        <f t="shared" si="2"/>
        <v/>
      </c>
      <c r="J30" s="31" t="str">
        <f t="shared" si="3"/>
        <v/>
      </c>
      <c r="K30" s="31" t="str">
        <f>+_xlfn.IFNA(VLOOKUP($A30,入力!$A$3:$AR$359,4,FALSE),"")</f>
        <v/>
      </c>
      <c r="L30" s="31" t="str">
        <f>+_xlfn.IFNA(VLOOKUP($A30,入力!$A$3:$AR$359,3,FALSE),"")</f>
        <v/>
      </c>
      <c r="M30" s="31" t="str">
        <f>+_xlfn.IFNA(VLOOKUP($A30,入力!$A$3:$AR$359,9,FALSE),"")</f>
        <v/>
      </c>
      <c r="N30" s="31" t="str">
        <f>+_xlfn.IFNA(VLOOKUP($A30,入力!$A$3:$AR$359,10,FALSE),"")</f>
        <v/>
      </c>
      <c r="O30" s="31" t="str">
        <f>+_xlfn.IFNA(VLOOKUP($A30,入力!$A$3:$AR$359,12,FALSE),"")</f>
        <v/>
      </c>
      <c r="P30" s="31" t="str">
        <f>+_xlfn.IFNA(VLOOKUP($A30,入力!$A$3:$AR$359,13,FALSE),"")</f>
        <v/>
      </c>
      <c r="Q30" s="31" t="str">
        <f>+_xlfn.IFNA(VLOOKUP($A30,入力!$A$3:$AR$359,7,FALSE),"")</f>
        <v/>
      </c>
      <c r="R30" s="31" t="str">
        <f>+_xlfn.IFNA(VLOOKUP($A30,入力!$A$3:$AR$359,8,FALSE),"")</f>
        <v/>
      </c>
      <c r="S30" s="38" t="str">
        <f>+_xlfn.IFNA(VLOOKUP($A30,入力!$A$3:$AR$359,21,FALSE),"")</f>
        <v/>
      </c>
      <c r="T30" s="42" t="str">
        <f>+IF(A30="","",CONCATENATE('参照（年度等）'!$M$2,$B30,"号"))</f>
        <v/>
      </c>
      <c r="U30" s="36" t="str">
        <f>+IF(A30="","",'参照（年度等）'!$M$3)</f>
        <v/>
      </c>
      <c r="V30" s="36" t="str">
        <f>+IF(A30="","",'参照（年度等）'!$M$4)</f>
        <v/>
      </c>
      <c r="W30" s="36" t="str">
        <f>+IF(A30="","",'参照（年度等）'!$M$5)</f>
        <v/>
      </c>
      <c r="X30" s="44" t="str">
        <f>+IF(A30="","",'参照（年度等）'!$M$6)</f>
        <v/>
      </c>
    </row>
    <row r="31" spans="1:24" x14ac:dyDescent="0.55000000000000004">
      <c r="A31" s="30"/>
      <c r="B31" s="31" t="str">
        <f>+_xlfn.IFNA(VLOOKUP($A31,入力!$A$3:$AR$359,23,FALSE),"")</f>
        <v/>
      </c>
      <c r="C31" s="31" t="str">
        <f>+_xlfn.IFNA(VLOOKUP($A31,入力!$A$3:$AR$359,22,FALSE),"")</f>
        <v/>
      </c>
      <c r="D31" s="31" t="str">
        <f>+IF(C31="","",(VLOOKUP(YEAR(C31),'参照（年度等）'!$C:$D,2,FALSE)))</f>
        <v/>
      </c>
      <c r="E31" s="31" t="str">
        <f t="shared" si="0"/>
        <v/>
      </c>
      <c r="F31" s="31" t="str">
        <f t="shared" si="1"/>
        <v/>
      </c>
      <c r="G31" s="34" t="str">
        <f>+_xlfn.IFNA(VLOOKUP($A31,入力!$A$3:$AR$359,22,FALSE),"")</f>
        <v/>
      </c>
      <c r="H31" s="31" t="str">
        <f>+IF(G31="","",(VLOOKUP(YEAR(G31),'参照（年度等）'!$C:$D,2,FALSE)))</f>
        <v/>
      </c>
      <c r="I31" s="31" t="str">
        <f t="shared" si="2"/>
        <v/>
      </c>
      <c r="J31" s="31" t="str">
        <f t="shared" si="3"/>
        <v/>
      </c>
      <c r="K31" s="31" t="str">
        <f>+_xlfn.IFNA(VLOOKUP($A31,入力!$A$3:$AR$359,4,FALSE),"")</f>
        <v/>
      </c>
      <c r="L31" s="31" t="str">
        <f>+_xlfn.IFNA(VLOOKUP($A31,入力!$A$3:$AR$359,3,FALSE),"")</f>
        <v/>
      </c>
      <c r="M31" s="31" t="str">
        <f>+_xlfn.IFNA(VLOOKUP($A31,入力!$A$3:$AR$359,9,FALSE),"")</f>
        <v/>
      </c>
      <c r="N31" s="31" t="str">
        <f>+_xlfn.IFNA(VLOOKUP($A31,入力!$A$3:$AR$359,10,FALSE),"")</f>
        <v/>
      </c>
      <c r="O31" s="31" t="str">
        <f>+_xlfn.IFNA(VLOOKUP($A31,入力!$A$3:$AR$359,12,FALSE),"")</f>
        <v/>
      </c>
      <c r="P31" s="31" t="str">
        <f>+_xlfn.IFNA(VLOOKUP($A31,入力!$A$3:$AR$359,13,FALSE),"")</f>
        <v/>
      </c>
      <c r="Q31" s="31" t="str">
        <f>+_xlfn.IFNA(VLOOKUP($A31,入力!$A$3:$AR$359,7,FALSE),"")</f>
        <v/>
      </c>
      <c r="R31" s="31" t="str">
        <f>+_xlfn.IFNA(VLOOKUP($A31,入力!$A$3:$AR$359,8,FALSE),"")</f>
        <v/>
      </c>
      <c r="S31" s="38" t="str">
        <f>+_xlfn.IFNA(VLOOKUP($A31,入力!$A$3:$AR$359,21,FALSE),"")</f>
        <v/>
      </c>
      <c r="T31" s="42" t="str">
        <f>+IF(A31="","",CONCATENATE('参照（年度等）'!$M$2,$B31,"号"))</f>
        <v/>
      </c>
      <c r="U31" s="36" t="str">
        <f>+IF(A31="","",'参照（年度等）'!$M$3)</f>
        <v/>
      </c>
      <c r="V31" s="36" t="str">
        <f>+IF(A31="","",'参照（年度等）'!$M$4)</f>
        <v/>
      </c>
      <c r="W31" s="36" t="str">
        <f>+IF(A31="","",'参照（年度等）'!$M$5)</f>
        <v/>
      </c>
      <c r="X31" s="44" t="str">
        <f>+IF(A31="","",'参照（年度等）'!$M$6)</f>
        <v/>
      </c>
    </row>
    <row r="32" spans="1:24" x14ac:dyDescent="0.55000000000000004">
      <c r="A32" s="30"/>
      <c r="B32" s="31" t="str">
        <f>+_xlfn.IFNA(VLOOKUP($A32,入力!$A$3:$AR$359,23,FALSE),"")</f>
        <v/>
      </c>
      <c r="C32" s="31" t="str">
        <f>+_xlfn.IFNA(VLOOKUP($A32,入力!$A$3:$AR$359,22,FALSE),"")</f>
        <v/>
      </c>
      <c r="D32" s="31" t="str">
        <f>+IF(C32="","",(VLOOKUP(YEAR(C32),'参照（年度等）'!$C:$D,2,FALSE)))</f>
        <v/>
      </c>
      <c r="E32" s="31" t="str">
        <f t="shared" si="0"/>
        <v/>
      </c>
      <c r="F32" s="31" t="str">
        <f t="shared" si="1"/>
        <v/>
      </c>
      <c r="G32" s="34" t="str">
        <f>+_xlfn.IFNA(VLOOKUP($A32,入力!$A$3:$AR$359,22,FALSE),"")</f>
        <v/>
      </c>
      <c r="H32" s="31" t="str">
        <f>+IF(G32="","",(VLOOKUP(YEAR(G32),'参照（年度等）'!$C:$D,2,FALSE)))</f>
        <v/>
      </c>
      <c r="I32" s="31" t="str">
        <f t="shared" si="2"/>
        <v/>
      </c>
      <c r="J32" s="31" t="str">
        <f t="shared" si="3"/>
        <v/>
      </c>
      <c r="K32" s="31" t="str">
        <f>+_xlfn.IFNA(VLOOKUP($A32,入力!$A$3:$AR$359,4,FALSE),"")</f>
        <v/>
      </c>
      <c r="L32" s="31" t="str">
        <f>+_xlfn.IFNA(VLOOKUP($A32,入力!$A$3:$AR$359,3,FALSE),"")</f>
        <v/>
      </c>
      <c r="M32" s="31" t="str">
        <f>+_xlfn.IFNA(VLOOKUP($A32,入力!$A$3:$AR$359,9,FALSE),"")</f>
        <v/>
      </c>
      <c r="N32" s="31" t="str">
        <f>+_xlfn.IFNA(VLOOKUP($A32,入力!$A$3:$AR$359,10,FALSE),"")</f>
        <v/>
      </c>
      <c r="O32" s="31" t="str">
        <f>+_xlfn.IFNA(VLOOKUP($A32,入力!$A$3:$AR$359,12,FALSE),"")</f>
        <v/>
      </c>
      <c r="P32" s="31" t="str">
        <f>+_xlfn.IFNA(VLOOKUP($A32,入力!$A$3:$AR$359,13,FALSE),"")</f>
        <v/>
      </c>
      <c r="Q32" s="31" t="str">
        <f>+_xlfn.IFNA(VLOOKUP($A32,入力!$A$3:$AR$359,7,FALSE),"")</f>
        <v/>
      </c>
      <c r="R32" s="31" t="str">
        <f>+_xlfn.IFNA(VLOOKUP($A32,入力!$A$3:$AR$359,8,FALSE),"")</f>
        <v/>
      </c>
      <c r="S32" s="38" t="str">
        <f>+_xlfn.IFNA(VLOOKUP($A32,入力!$A$3:$AR$359,21,FALSE),"")</f>
        <v/>
      </c>
      <c r="T32" s="42" t="str">
        <f>+IF(A32="","",CONCATENATE('参照（年度等）'!$M$2,$B32,"号"))</f>
        <v/>
      </c>
      <c r="U32" s="36" t="str">
        <f>+IF(A32="","",'参照（年度等）'!$M$3)</f>
        <v/>
      </c>
      <c r="V32" s="36" t="str">
        <f>+IF(A32="","",'参照（年度等）'!$M$4)</f>
        <v/>
      </c>
      <c r="W32" s="36" t="str">
        <f>+IF(A32="","",'参照（年度等）'!$M$5)</f>
        <v/>
      </c>
      <c r="X32" s="44" t="str">
        <f>+IF(A32="","",'参照（年度等）'!$M$6)</f>
        <v/>
      </c>
    </row>
    <row r="33" spans="1:24" x14ac:dyDescent="0.55000000000000004">
      <c r="A33" s="30"/>
      <c r="B33" s="31" t="str">
        <f>+_xlfn.IFNA(VLOOKUP($A33,入力!$A$3:$AR$359,23,FALSE),"")</f>
        <v/>
      </c>
      <c r="C33" s="31" t="str">
        <f>+_xlfn.IFNA(VLOOKUP($A33,入力!$A$3:$AR$359,22,FALSE),"")</f>
        <v/>
      </c>
      <c r="D33" s="31" t="str">
        <f>+IF(C33="","",(VLOOKUP(YEAR(C33),'参照（年度等）'!$C:$D,2,FALSE)))</f>
        <v/>
      </c>
      <c r="E33" s="31" t="str">
        <f t="shared" si="0"/>
        <v/>
      </c>
      <c r="F33" s="31" t="str">
        <f t="shared" si="1"/>
        <v/>
      </c>
      <c r="G33" s="34" t="str">
        <f>+_xlfn.IFNA(VLOOKUP($A33,入力!$A$3:$AR$359,22,FALSE),"")</f>
        <v/>
      </c>
      <c r="H33" s="31" t="str">
        <f>+IF(G33="","",(VLOOKUP(YEAR(G33),'参照（年度等）'!$C:$D,2,FALSE)))</f>
        <v/>
      </c>
      <c r="I33" s="31" t="str">
        <f t="shared" si="2"/>
        <v/>
      </c>
      <c r="J33" s="31" t="str">
        <f t="shared" si="3"/>
        <v/>
      </c>
      <c r="K33" s="31" t="str">
        <f>+_xlfn.IFNA(VLOOKUP($A33,入力!$A$3:$AR$359,4,FALSE),"")</f>
        <v/>
      </c>
      <c r="L33" s="31" t="str">
        <f>+_xlfn.IFNA(VLOOKUP($A33,入力!$A$3:$AR$359,3,FALSE),"")</f>
        <v/>
      </c>
      <c r="M33" s="31" t="str">
        <f>+_xlfn.IFNA(VLOOKUP($A33,入力!$A$3:$AR$359,9,FALSE),"")</f>
        <v/>
      </c>
      <c r="N33" s="31" t="str">
        <f>+_xlfn.IFNA(VLOOKUP($A33,入力!$A$3:$AR$359,10,FALSE),"")</f>
        <v/>
      </c>
      <c r="O33" s="31" t="str">
        <f>+_xlfn.IFNA(VLOOKUP($A33,入力!$A$3:$AR$359,12,FALSE),"")</f>
        <v/>
      </c>
      <c r="P33" s="31" t="str">
        <f>+_xlfn.IFNA(VLOOKUP($A33,入力!$A$3:$AR$359,13,FALSE),"")</f>
        <v/>
      </c>
      <c r="Q33" s="31" t="str">
        <f>+_xlfn.IFNA(VLOOKUP($A33,入力!$A$3:$AR$359,7,FALSE),"")</f>
        <v/>
      </c>
      <c r="R33" s="31" t="str">
        <f>+_xlfn.IFNA(VLOOKUP($A33,入力!$A$3:$AR$359,8,FALSE),"")</f>
        <v/>
      </c>
      <c r="S33" s="38" t="str">
        <f>+_xlfn.IFNA(VLOOKUP($A33,入力!$A$3:$AR$359,21,FALSE),"")</f>
        <v/>
      </c>
      <c r="T33" s="42" t="str">
        <f>+IF(A33="","",CONCATENATE('参照（年度等）'!$M$2,$B33,"号"))</f>
        <v/>
      </c>
      <c r="U33" s="36" t="str">
        <f>+IF(A33="","",'参照（年度等）'!$M$3)</f>
        <v/>
      </c>
      <c r="V33" s="36" t="str">
        <f>+IF(A33="","",'参照（年度等）'!$M$4)</f>
        <v/>
      </c>
      <c r="W33" s="36" t="str">
        <f>+IF(A33="","",'参照（年度等）'!$M$5)</f>
        <v/>
      </c>
      <c r="X33" s="44" t="str">
        <f>+IF(A33="","",'参照（年度等）'!$M$6)</f>
        <v/>
      </c>
    </row>
    <row r="34" spans="1:24" x14ac:dyDescent="0.55000000000000004">
      <c r="A34" s="30"/>
      <c r="B34" s="31" t="str">
        <f>+_xlfn.IFNA(VLOOKUP($A34,入力!$A$3:$AR$359,23,FALSE),"")</f>
        <v/>
      </c>
      <c r="C34" s="31" t="str">
        <f>+_xlfn.IFNA(VLOOKUP($A34,入力!$A$3:$AR$359,22,FALSE),"")</f>
        <v/>
      </c>
      <c r="D34" s="31" t="str">
        <f>+IF(C34="","",(VLOOKUP(YEAR(C34),'参照（年度等）'!$C:$D,2,FALSE)))</f>
        <v/>
      </c>
      <c r="E34" s="31" t="str">
        <f t="shared" si="0"/>
        <v/>
      </c>
      <c r="F34" s="31" t="str">
        <f t="shared" si="1"/>
        <v/>
      </c>
      <c r="G34" s="34" t="str">
        <f>+_xlfn.IFNA(VLOOKUP($A34,入力!$A$3:$AR$359,22,FALSE),"")</f>
        <v/>
      </c>
      <c r="H34" s="31" t="str">
        <f>+IF(G34="","",(VLOOKUP(YEAR(G34),'参照（年度等）'!$C:$D,2,FALSE)))</f>
        <v/>
      </c>
      <c r="I34" s="31" t="str">
        <f t="shared" si="2"/>
        <v/>
      </c>
      <c r="J34" s="31" t="str">
        <f t="shared" si="3"/>
        <v/>
      </c>
      <c r="K34" s="31" t="str">
        <f>+_xlfn.IFNA(VLOOKUP($A34,入力!$A$3:$AR$359,4,FALSE),"")</f>
        <v/>
      </c>
      <c r="L34" s="31" t="str">
        <f>+_xlfn.IFNA(VLOOKUP($A34,入力!$A$3:$AR$359,3,FALSE),"")</f>
        <v/>
      </c>
      <c r="M34" s="31" t="str">
        <f>+_xlfn.IFNA(VLOOKUP($A34,入力!$A$3:$AR$359,9,FALSE),"")</f>
        <v/>
      </c>
      <c r="N34" s="31" t="str">
        <f>+_xlfn.IFNA(VLOOKUP($A34,入力!$A$3:$AR$359,10,FALSE),"")</f>
        <v/>
      </c>
      <c r="O34" s="31" t="str">
        <f>+_xlfn.IFNA(VLOOKUP($A34,入力!$A$3:$AR$359,12,FALSE),"")</f>
        <v/>
      </c>
      <c r="P34" s="31" t="str">
        <f>+_xlfn.IFNA(VLOOKUP($A34,入力!$A$3:$AR$359,13,FALSE),"")</f>
        <v/>
      </c>
      <c r="Q34" s="31" t="str">
        <f>+_xlfn.IFNA(VLOOKUP($A34,入力!$A$3:$AR$359,7,FALSE),"")</f>
        <v/>
      </c>
      <c r="R34" s="31" t="str">
        <f>+_xlfn.IFNA(VLOOKUP($A34,入力!$A$3:$AR$359,8,FALSE),"")</f>
        <v/>
      </c>
      <c r="S34" s="38" t="str">
        <f>+_xlfn.IFNA(VLOOKUP($A34,入力!$A$3:$AR$359,21,FALSE),"")</f>
        <v/>
      </c>
      <c r="T34" s="42" t="str">
        <f>+IF(A34="","",CONCATENATE('参照（年度等）'!$M$2,$B34,"号"))</f>
        <v/>
      </c>
      <c r="U34" s="36" t="str">
        <f>+IF(A34="","",'参照（年度等）'!$M$3)</f>
        <v/>
      </c>
      <c r="V34" s="36" t="str">
        <f>+IF(A34="","",'参照（年度等）'!$M$4)</f>
        <v/>
      </c>
      <c r="W34" s="36" t="str">
        <f>+IF(A34="","",'参照（年度等）'!$M$5)</f>
        <v/>
      </c>
      <c r="X34" s="44" t="str">
        <f>+IF(A34="","",'参照（年度等）'!$M$6)</f>
        <v/>
      </c>
    </row>
    <row r="35" spans="1:24" x14ac:dyDescent="0.55000000000000004">
      <c r="A35" s="30"/>
      <c r="B35" s="31" t="str">
        <f>+_xlfn.IFNA(VLOOKUP($A35,入力!$A$3:$AR$359,23,FALSE),"")</f>
        <v/>
      </c>
      <c r="C35" s="31" t="str">
        <f>+_xlfn.IFNA(VLOOKUP($A35,入力!$A$3:$AR$359,22,FALSE),"")</f>
        <v/>
      </c>
      <c r="D35" s="31" t="str">
        <f>+IF(C35="","",(VLOOKUP(YEAR(C35),'参照（年度等）'!$C:$D,2,FALSE)))</f>
        <v/>
      </c>
      <c r="E35" s="31" t="str">
        <f t="shared" si="0"/>
        <v/>
      </c>
      <c r="F35" s="31" t="str">
        <f t="shared" si="1"/>
        <v/>
      </c>
      <c r="G35" s="34" t="str">
        <f>+_xlfn.IFNA(VLOOKUP($A35,入力!$A$3:$AR$359,22,FALSE),"")</f>
        <v/>
      </c>
      <c r="H35" s="31" t="str">
        <f>+IF(G35="","",(VLOOKUP(YEAR(G35),'参照（年度等）'!$C:$D,2,FALSE)))</f>
        <v/>
      </c>
      <c r="I35" s="31" t="str">
        <f t="shared" si="2"/>
        <v/>
      </c>
      <c r="J35" s="31" t="str">
        <f t="shared" si="3"/>
        <v/>
      </c>
      <c r="K35" s="31" t="str">
        <f>+_xlfn.IFNA(VLOOKUP($A35,入力!$A$3:$AR$359,4,FALSE),"")</f>
        <v/>
      </c>
      <c r="L35" s="31" t="str">
        <f>+_xlfn.IFNA(VLOOKUP($A35,入力!$A$3:$AR$359,3,FALSE),"")</f>
        <v/>
      </c>
      <c r="M35" s="31" t="str">
        <f>+_xlfn.IFNA(VLOOKUP($A35,入力!$A$3:$AR$359,9,FALSE),"")</f>
        <v/>
      </c>
      <c r="N35" s="31" t="str">
        <f>+_xlfn.IFNA(VLOOKUP($A35,入力!$A$3:$AR$359,10,FALSE),"")</f>
        <v/>
      </c>
      <c r="O35" s="31" t="str">
        <f>+_xlfn.IFNA(VLOOKUP($A35,入力!$A$3:$AR$359,12,FALSE),"")</f>
        <v/>
      </c>
      <c r="P35" s="31" t="str">
        <f>+_xlfn.IFNA(VLOOKUP($A35,入力!$A$3:$AR$359,13,FALSE),"")</f>
        <v/>
      </c>
      <c r="Q35" s="31" t="str">
        <f>+_xlfn.IFNA(VLOOKUP($A35,入力!$A$3:$AR$359,7,FALSE),"")</f>
        <v/>
      </c>
      <c r="R35" s="31" t="str">
        <f>+_xlfn.IFNA(VLOOKUP($A35,入力!$A$3:$AR$359,8,FALSE),"")</f>
        <v/>
      </c>
      <c r="S35" s="38" t="str">
        <f>+_xlfn.IFNA(VLOOKUP($A35,入力!$A$3:$AR$359,21,FALSE),"")</f>
        <v/>
      </c>
      <c r="T35" s="42" t="str">
        <f>+IF(A35="","",CONCATENATE('参照（年度等）'!$M$2,$B35,"号"))</f>
        <v/>
      </c>
      <c r="U35" s="36" t="str">
        <f>+IF(A35="","",'参照（年度等）'!$M$3)</f>
        <v/>
      </c>
      <c r="V35" s="36" t="str">
        <f>+IF(A35="","",'参照（年度等）'!$M$4)</f>
        <v/>
      </c>
      <c r="W35" s="36" t="str">
        <f>+IF(A35="","",'参照（年度等）'!$M$5)</f>
        <v/>
      </c>
      <c r="X35" s="44" t="str">
        <f>+IF(A35="","",'参照（年度等）'!$M$6)</f>
        <v/>
      </c>
    </row>
    <row r="36" spans="1:24" x14ac:dyDescent="0.55000000000000004">
      <c r="A36" s="30"/>
      <c r="B36" s="31" t="str">
        <f>+_xlfn.IFNA(VLOOKUP($A36,入力!$A$3:$AR$359,23,FALSE),"")</f>
        <v/>
      </c>
      <c r="C36" s="31" t="str">
        <f>+_xlfn.IFNA(VLOOKUP($A36,入力!$A$3:$AR$359,22,FALSE),"")</f>
        <v/>
      </c>
      <c r="D36" s="31" t="str">
        <f>+IF(C36="","",(VLOOKUP(YEAR(C36),'参照（年度等）'!$C:$D,2,FALSE)))</f>
        <v/>
      </c>
      <c r="E36" s="31" t="str">
        <f t="shared" si="0"/>
        <v/>
      </c>
      <c r="F36" s="31" t="str">
        <f t="shared" si="1"/>
        <v/>
      </c>
      <c r="G36" s="34" t="str">
        <f>+_xlfn.IFNA(VLOOKUP($A36,入力!$A$3:$AR$359,22,FALSE),"")</f>
        <v/>
      </c>
      <c r="H36" s="31" t="str">
        <f>+IF(G36="","",(VLOOKUP(YEAR(G36),'参照（年度等）'!$C:$D,2,FALSE)))</f>
        <v/>
      </c>
      <c r="I36" s="31" t="str">
        <f t="shared" si="2"/>
        <v/>
      </c>
      <c r="J36" s="31" t="str">
        <f t="shared" si="3"/>
        <v/>
      </c>
      <c r="K36" s="31" t="str">
        <f>+_xlfn.IFNA(VLOOKUP($A36,入力!$A$3:$AR$359,4,FALSE),"")</f>
        <v/>
      </c>
      <c r="L36" s="31" t="str">
        <f>+_xlfn.IFNA(VLOOKUP($A36,入力!$A$3:$AR$359,3,FALSE),"")</f>
        <v/>
      </c>
      <c r="M36" s="31" t="str">
        <f>+_xlfn.IFNA(VLOOKUP($A36,入力!$A$3:$AR$359,9,FALSE),"")</f>
        <v/>
      </c>
      <c r="N36" s="31" t="str">
        <f>+_xlfn.IFNA(VLOOKUP($A36,入力!$A$3:$AR$359,10,FALSE),"")</f>
        <v/>
      </c>
      <c r="O36" s="31" t="str">
        <f>+_xlfn.IFNA(VLOOKUP($A36,入力!$A$3:$AR$359,12,FALSE),"")</f>
        <v/>
      </c>
      <c r="P36" s="31" t="str">
        <f>+_xlfn.IFNA(VLOOKUP($A36,入力!$A$3:$AR$359,13,FALSE),"")</f>
        <v/>
      </c>
      <c r="Q36" s="31" t="str">
        <f>+_xlfn.IFNA(VLOOKUP($A36,入力!$A$3:$AR$359,7,FALSE),"")</f>
        <v/>
      </c>
      <c r="R36" s="31" t="str">
        <f>+_xlfn.IFNA(VLOOKUP($A36,入力!$A$3:$AR$359,8,FALSE),"")</f>
        <v/>
      </c>
      <c r="S36" s="38" t="str">
        <f>+_xlfn.IFNA(VLOOKUP($A36,入力!$A$3:$AR$359,21,FALSE),"")</f>
        <v/>
      </c>
      <c r="T36" s="42" t="str">
        <f>+IF(A36="","",CONCATENATE('参照（年度等）'!$M$2,$B36,"号"))</f>
        <v/>
      </c>
      <c r="U36" s="36" t="str">
        <f>+IF(A36="","",'参照（年度等）'!$M$3)</f>
        <v/>
      </c>
      <c r="V36" s="36" t="str">
        <f>+IF(A36="","",'参照（年度等）'!$M$4)</f>
        <v/>
      </c>
      <c r="W36" s="36" t="str">
        <f>+IF(A36="","",'参照（年度等）'!$M$5)</f>
        <v/>
      </c>
      <c r="X36" s="44" t="str">
        <f>+IF(A36="","",'参照（年度等）'!$M$6)</f>
        <v/>
      </c>
    </row>
    <row r="37" spans="1:24" x14ac:dyDescent="0.55000000000000004">
      <c r="A37" s="30"/>
      <c r="B37" s="31" t="str">
        <f>+_xlfn.IFNA(VLOOKUP($A37,入力!$A$3:$AR$359,23,FALSE),"")</f>
        <v/>
      </c>
      <c r="C37" s="31" t="str">
        <f>+_xlfn.IFNA(VLOOKUP($A37,入力!$A$3:$AR$359,22,FALSE),"")</f>
        <v/>
      </c>
      <c r="D37" s="31" t="str">
        <f>+IF(C37="","",(VLOOKUP(YEAR(C37),'参照（年度等）'!$C:$D,2,FALSE)))</f>
        <v/>
      </c>
      <c r="E37" s="31" t="str">
        <f t="shared" si="0"/>
        <v/>
      </c>
      <c r="F37" s="31" t="str">
        <f t="shared" si="1"/>
        <v/>
      </c>
      <c r="G37" s="34" t="str">
        <f>+_xlfn.IFNA(VLOOKUP($A37,入力!$A$3:$AR$359,22,FALSE),"")</f>
        <v/>
      </c>
      <c r="H37" s="31" t="str">
        <f>+IF(G37="","",(VLOOKUP(YEAR(G37),'参照（年度等）'!$C:$D,2,FALSE)))</f>
        <v/>
      </c>
      <c r="I37" s="31" t="str">
        <f t="shared" si="2"/>
        <v/>
      </c>
      <c r="J37" s="31" t="str">
        <f t="shared" si="3"/>
        <v/>
      </c>
      <c r="K37" s="31" t="str">
        <f>+_xlfn.IFNA(VLOOKUP($A37,入力!$A$3:$AR$359,4,FALSE),"")</f>
        <v/>
      </c>
      <c r="L37" s="31" t="str">
        <f>+_xlfn.IFNA(VLOOKUP($A37,入力!$A$3:$AR$359,3,FALSE),"")</f>
        <v/>
      </c>
      <c r="M37" s="31" t="str">
        <f>+_xlfn.IFNA(VLOOKUP($A37,入力!$A$3:$AR$359,9,FALSE),"")</f>
        <v/>
      </c>
      <c r="N37" s="31" t="str">
        <f>+_xlfn.IFNA(VLOOKUP($A37,入力!$A$3:$AR$359,10,FALSE),"")</f>
        <v/>
      </c>
      <c r="O37" s="31" t="str">
        <f>+_xlfn.IFNA(VLOOKUP($A37,入力!$A$3:$AR$359,12,FALSE),"")</f>
        <v/>
      </c>
      <c r="P37" s="31" t="str">
        <f>+_xlfn.IFNA(VLOOKUP($A37,入力!$A$3:$AR$359,13,FALSE),"")</f>
        <v/>
      </c>
      <c r="Q37" s="31" t="str">
        <f>+_xlfn.IFNA(VLOOKUP($A37,入力!$A$3:$AR$359,7,FALSE),"")</f>
        <v/>
      </c>
      <c r="R37" s="31" t="str">
        <f>+_xlfn.IFNA(VLOOKUP($A37,入力!$A$3:$AR$359,8,FALSE),"")</f>
        <v/>
      </c>
      <c r="S37" s="38" t="str">
        <f>+_xlfn.IFNA(VLOOKUP($A37,入力!$A$3:$AR$359,21,FALSE),"")</f>
        <v/>
      </c>
      <c r="T37" s="42" t="str">
        <f>+IF(A37="","",CONCATENATE('参照（年度等）'!$M$2,$B37,"号"))</f>
        <v/>
      </c>
      <c r="U37" s="36" t="str">
        <f>+IF(A37="","",'参照（年度等）'!$M$3)</f>
        <v/>
      </c>
      <c r="V37" s="36" t="str">
        <f>+IF(A37="","",'参照（年度等）'!$M$4)</f>
        <v/>
      </c>
      <c r="W37" s="36" t="str">
        <f>+IF(A37="","",'参照（年度等）'!$M$5)</f>
        <v/>
      </c>
      <c r="X37" s="44" t="str">
        <f>+IF(A37="","",'参照（年度等）'!$M$6)</f>
        <v/>
      </c>
    </row>
    <row r="38" spans="1:24" x14ac:dyDescent="0.55000000000000004">
      <c r="A38" s="30"/>
      <c r="B38" s="31" t="str">
        <f>+_xlfn.IFNA(VLOOKUP($A38,入力!$A$3:$AR$359,23,FALSE),"")</f>
        <v/>
      </c>
      <c r="C38" s="31" t="str">
        <f>+_xlfn.IFNA(VLOOKUP($A38,入力!$A$3:$AR$359,22,FALSE),"")</f>
        <v/>
      </c>
      <c r="D38" s="31" t="str">
        <f>+IF(C38="","",(VLOOKUP(YEAR(C38),'参照（年度等）'!$C:$D,2,FALSE)))</f>
        <v/>
      </c>
      <c r="E38" s="31" t="str">
        <f t="shared" si="0"/>
        <v/>
      </c>
      <c r="F38" s="31" t="str">
        <f t="shared" si="1"/>
        <v/>
      </c>
      <c r="G38" s="34" t="str">
        <f>+_xlfn.IFNA(VLOOKUP($A38,入力!$A$3:$AR$359,22,FALSE),"")</f>
        <v/>
      </c>
      <c r="H38" s="31" t="str">
        <f>+IF(G38="","",(VLOOKUP(YEAR(G38),'参照（年度等）'!$C:$D,2,FALSE)))</f>
        <v/>
      </c>
      <c r="I38" s="31" t="str">
        <f t="shared" si="2"/>
        <v/>
      </c>
      <c r="J38" s="31" t="str">
        <f t="shared" si="3"/>
        <v/>
      </c>
      <c r="K38" s="31" t="str">
        <f>+_xlfn.IFNA(VLOOKUP($A38,入力!$A$3:$AR$359,4,FALSE),"")</f>
        <v/>
      </c>
      <c r="L38" s="31" t="str">
        <f>+_xlfn.IFNA(VLOOKUP($A38,入力!$A$3:$AR$359,3,FALSE),"")</f>
        <v/>
      </c>
      <c r="M38" s="31" t="str">
        <f>+_xlfn.IFNA(VLOOKUP($A38,入力!$A$3:$AR$359,9,FALSE),"")</f>
        <v/>
      </c>
      <c r="N38" s="31" t="str">
        <f>+_xlfn.IFNA(VLOOKUP($A38,入力!$A$3:$AR$359,10,FALSE),"")</f>
        <v/>
      </c>
      <c r="O38" s="31" t="str">
        <f>+_xlfn.IFNA(VLOOKUP($A38,入力!$A$3:$AR$359,12,FALSE),"")</f>
        <v/>
      </c>
      <c r="P38" s="31" t="str">
        <f>+_xlfn.IFNA(VLOOKUP($A38,入力!$A$3:$AR$359,13,FALSE),"")</f>
        <v/>
      </c>
      <c r="Q38" s="31" t="str">
        <f>+_xlfn.IFNA(VLOOKUP($A38,入力!$A$3:$AR$359,7,FALSE),"")</f>
        <v/>
      </c>
      <c r="R38" s="31" t="str">
        <f>+_xlfn.IFNA(VLOOKUP($A38,入力!$A$3:$AR$359,8,FALSE),"")</f>
        <v/>
      </c>
      <c r="S38" s="38" t="str">
        <f>+_xlfn.IFNA(VLOOKUP($A38,入力!$A$3:$AR$359,21,FALSE),"")</f>
        <v/>
      </c>
      <c r="T38" s="42" t="str">
        <f>+IF(A38="","",CONCATENATE('参照（年度等）'!$M$2,$B38,"号"))</f>
        <v/>
      </c>
      <c r="U38" s="36" t="str">
        <f>+IF(A38="","",'参照（年度等）'!$M$3)</f>
        <v/>
      </c>
      <c r="V38" s="36" t="str">
        <f>+IF(A38="","",'参照（年度等）'!$M$4)</f>
        <v/>
      </c>
      <c r="W38" s="36" t="str">
        <f>+IF(A38="","",'参照（年度等）'!$M$5)</f>
        <v/>
      </c>
      <c r="X38" s="44" t="str">
        <f>+IF(A38="","",'参照（年度等）'!$M$6)</f>
        <v/>
      </c>
    </row>
    <row r="39" spans="1:24" x14ac:dyDescent="0.55000000000000004">
      <c r="A39" s="30"/>
      <c r="B39" s="31" t="str">
        <f>+_xlfn.IFNA(VLOOKUP($A39,入力!$A$3:$AR$359,23,FALSE),"")</f>
        <v/>
      </c>
      <c r="C39" s="31" t="str">
        <f>+_xlfn.IFNA(VLOOKUP($A39,入力!$A$3:$AR$359,22,FALSE),"")</f>
        <v/>
      </c>
      <c r="D39" s="31" t="str">
        <f>+IF(C39="","",(VLOOKUP(YEAR(C39),'参照（年度等）'!$C:$D,2,FALSE)))</f>
        <v/>
      </c>
      <c r="E39" s="31" t="str">
        <f t="shared" si="0"/>
        <v/>
      </c>
      <c r="F39" s="31" t="str">
        <f t="shared" si="1"/>
        <v/>
      </c>
      <c r="G39" s="34" t="str">
        <f>+_xlfn.IFNA(VLOOKUP($A39,入力!$A$3:$AR$359,22,FALSE),"")</f>
        <v/>
      </c>
      <c r="H39" s="31" t="str">
        <f>+IF(G39="","",(VLOOKUP(YEAR(G39),'参照（年度等）'!$C:$D,2,FALSE)))</f>
        <v/>
      </c>
      <c r="I39" s="31" t="str">
        <f t="shared" si="2"/>
        <v/>
      </c>
      <c r="J39" s="31" t="str">
        <f t="shared" si="3"/>
        <v/>
      </c>
      <c r="K39" s="31" t="str">
        <f>+_xlfn.IFNA(VLOOKUP($A39,入力!$A$3:$AR$359,4,FALSE),"")</f>
        <v/>
      </c>
      <c r="L39" s="31" t="str">
        <f>+_xlfn.IFNA(VLOOKUP($A39,入力!$A$3:$AR$359,3,FALSE),"")</f>
        <v/>
      </c>
      <c r="M39" s="31" t="str">
        <f>+_xlfn.IFNA(VLOOKUP($A39,入力!$A$3:$AR$359,9,FALSE),"")</f>
        <v/>
      </c>
      <c r="N39" s="31" t="str">
        <f>+_xlfn.IFNA(VLOOKUP($A39,入力!$A$3:$AR$359,10,FALSE),"")</f>
        <v/>
      </c>
      <c r="O39" s="31" t="str">
        <f>+_xlfn.IFNA(VLOOKUP($A39,入力!$A$3:$AR$359,12,FALSE),"")</f>
        <v/>
      </c>
      <c r="P39" s="31" t="str">
        <f>+_xlfn.IFNA(VLOOKUP($A39,入力!$A$3:$AR$359,13,FALSE),"")</f>
        <v/>
      </c>
      <c r="Q39" s="31" t="str">
        <f>+_xlfn.IFNA(VLOOKUP($A39,入力!$A$3:$AR$359,7,FALSE),"")</f>
        <v/>
      </c>
      <c r="R39" s="31" t="str">
        <f>+_xlfn.IFNA(VLOOKUP($A39,入力!$A$3:$AR$359,8,FALSE),"")</f>
        <v/>
      </c>
      <c r="S39" s="38" t="str">
        <f>+_xlfn.IFNA(VLOOKUP($A39,入力!$A$3:$AR$359,21,FALSE),"")</f>
        <v/>
      </c>
      <c r="T39" s="42" t="str">
        <f>+IF(A39="","",CONCATENATE('参照（年度等）'!$M$2,$B39,"号"))</f>
        <v/>
      </c>
      <c r="U39" s="36" t="str">
        <f>+IF(A39="","",'参照（年度等）'!$M$3)</f>
        <v/>
      </c>
      <c r="V39" s="36" t="str">
        <f>+IF(A39="","",'参照（年度等）'!$M$4)</f>
        <v/>
      </c>
      <c r="W39" s="36" t="str">
        <f>+IF(A39="","",'参照（年度等）'!$M$5)</f>
        <v/>
      </c>
      <c r="X39" s="44" t="str">
        <f>+IF(A39="","",'参照（年度等）'!$M$6)</f>
        <v/>
      </c>
    </row>
    <row r="40" spans="1:24" ht="18.5" thickBot="1" x14ac:dyDescent="0.6">
      <c r="A40" s="30"/>
      <c r="B40" s="31" t="str">
        <f>+_xlfn.IFNA(VLOOKUP($A40,入力!$A$3:$AR$359,23,FALSE),"")</f>
        <v/>
      </c>
      <c r="C40" s="31" t="str">
        <f>+_xlfn.IFNA(VLOOKUP($A40,入力!$A$3:$AR$359,22,FALSE),"")</f>
        <v/>
      </c>
      <c r="D40" s="31" t="str">
        <f>+IF(C40="","",(VLOOKUP(YEAR(C40),'参照（年度等）'!$C:$D,2,FALSE)))</f>
        <v/>
      </c>
      <c r="E40" s="31" t="str">
        <f t="shared" si="0"/>
        <v/>
      </c>
      <c r="F40" s="31" t="str">
        <f t="shared" si="1"/>
        <v/>
      </c>
      <c r="G40" s="34" t="str">
        <f>+_xlfn.IFNA(VLOOKUP($A40,入力!$A$3:$AR$359,22,FALSE),"")</f>
        <v/>
      </c>
      <c r="H40" s="31" t="str">
        <f>+IF(G40="","",(VLOOKUP(YEAR(G40),'参照（年度等）'!$C:$D,2,FALSE)))</f>
        <v/>
      </c>
      <c r="I40" s="31" t="str">
        <f t="shared" si="2"/>
        <v/>
      </c>
      <c r="J40" s="31" t="str">
        <f t="shared" si="3"/>
        <v/>
      </c>
      <c r="K40" s="31" t="str">
        <f>+_xlfn.IFNA(VLOOKUP($A40,入力!$A$3:$AR$359,4,FALSE),"")</f>
        <v/>
      </c>
      <c r="L40" s="31" t="str">
        <f>+_xlfn.IFNA(VLOOKUP($A40,入力!$A$3:$AR$359,3,FALSE),"")</f>
        <v/>
      </c>
      <c r="M40" s="31" t="str">
        <f>+_xlfn.IFNA(VLOOKUP($A40,入力!$A$3:$AR$359,9,FALSE),"")</f>
        <v/>
      </c>
      <c r="N40" s="31" t="str">
        <f>+_xlfn.IFNA(VLOOKUP($A40,入力!$A$3:$AR$359,10,FALSE),"")</f>
        <v/>
      </c>
      <c r="O40" s="31" t="str">
        <f>+_xlfn.IFNA(VLOOKUP($A40,入力!$A$3:$AR$359,12,FALSE),"")</f>
        <v/>
      </c>
      <c r="P40" s="31" t="str">
        <f>+_xlfn.IFNA(VLOOKUP($A40,入力!$A$3:$AR$359,13,FALSE),"")</f>
        <v/>
      </c>
      <c r="Q40" s="31" t="str">
        <f>+_xlfn.IFNA(VLOOKUP($A40,入力!$A$3:$AR$359,7,FALSE),"")</f>
        <v/>
      </c>
      <c r="R40" s="31" t="str">
        <f>+_xlfn.IFNA(VLOOKUP($A40,入力!$A$3:$AR$359,8,FALSE),"")</f>
        <v/>
      </c>
      <c r="S40" s="38" t="str">
        <f>+_xlfn.IFNA(VLOOKUP($A40,入力!$A$3:$AR$359,21,FALSE),"")</f>
        <v/>
      </c>
      <c r="T40" s="42" t="str">
        <f>+IF(A40="","",CONCATENATE('参照（年度等）'!$M$2,$B40,"号"))</f>
        <v/>
      </c>
      <c r="U40" s="45" t="str">
        <f>+IF(A40="","",'参照（年度等）'!$M$3)</f>
        <v/>
      </c>
      <c r="V40" s="45" t="str">
        <f>+IF(A40="","",'参照（年度等）'!$M$4)</f>
        <v/>
      </c>
      <c r="W40" s="45" t="str">
        <f>+IF(A40="","",'参照（年度等）'!$M$5)</f>
        <v/>
      </c>
      <c r="X40" s="46" t="str">
        <f>+IF(A40="","",'参照（年度等）'!$M$6)</f>
        <v/>
      </c>
    </row>
    <row r="41" spans="1:24" ht="18.5" thickTop="1" x14ac:dyDescent="0.55000000000000004"/>
  </sheetData>
  <phoneticPr fontId="3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参照（年度等）</vt:lpstr>
      <vt:lpstr>入力</vt:lpstr>
      <vt:lpstr>Sheet1</vt:lpstr>
      <vt:lpstr>印刷用リスト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松隈　公孝（園芸課）</dc:creator>
  <cp:lastModifiedBy>森山　雄太（農業経営課）</cp:lastModifiedBy>
  <cp:lastPrinted>2023-07-03T08:00:00Z</cp:lastPrinted>
  <dcterms:created xsi:type="dcterms:W3CDTF">2022-02-07T00:09:21Z</dcterms:created>
  <dcterms:modified xsi:type="dcterms:W3CDTF">2024-12-23T07:04:28Z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