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Default Extension="vml" ContentType="application/vnd.openxmlformats-officedocument.vmlDrawing"/>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drawings/drawing5.xml" ContentType="application/vnd.openxmlformats-officedocument.drawing+xml"/>
  <Override PartName="/xl/worksheets/sheet33.xml" ContentType="application/vnd.openxmlformats-officedocument.spreadsheetml.worksheet+xml"/>
  <Override PartName="/xl/drawings/drawing6.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drawings/drawing7.xml" ContentType="application/vnd.openxmlformats-officedocument.drawing+xml"/>
  <Override PartName="/xl/worksheets/sheet41.xml" ContentType="application/vnd.openxmlformats-officedocument.spreadsheetml.worksheet+xml"/>
  <Override PartName="/xl/worksheets/sheet42.xml" ContentType="application/vnd.openxmlformats-officedocument.spreadsheetml.worksheet+xml"/>
  <Override PartName="/xl/drawings/drawing8.xml" ContentType="application/vnd.openxmlformats-officedocument.drawing+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71" yWindow="65281" windowWidth="20415" windowHeight="9960" tabRatio="905" firstSheet="36" activeTab="55"/>
  </bookViews>
  <sheets>
    <sheet name="表紙" sheetId="1" r:id="rId1"/>
    <sheet name="まえがき" sheetId="2" r:id="rId2"/>
    <sheet name="目次" sheetId="3" r:id="rId3"/>
    <sheet name="- 1 -" sheetId="4" r:id="rId4"/>
    <sheet name="- 2 -" sheetId="5" r:id="rId5"/>
    <sheet name="- 3 -" sheetId="6" r:id="rId6"/>
    <sheet name="- 4 -" sheetId="7" r:id="rId7"/>
    <sheet name="- 5 -" sheetId="8" r:id="rId8"/>
    <sheet name="- 6 -" sheetId="9" r:id="rId9"/>
    <sheet name="- 7 -" sheetId="10" r:id="rId10"/>
    <sheet name="- 8 -" sheetId="11" r:id="rId11"/>
    <sheet name="- 9 -" sheetId="12" r:id="rId12"/>
    <sheet name="- 10 -" sheetId="13" r:id="rId13"/>
    <sheet name="- 11 -" sheetId="14" r:id="rId14"/>
    <sheet name="- 12 -" sheetId="15" r:id="rId15"/>
    <sheet name="- 13 -" sheetId="16" r:id="rId16"/>
    <sheet name="- 14 -" sheetId="17" r:id="rId17"/>
    <sheet name="- 15 -" sheetId="18" r:id="rId18"/>
    <sheet name="- 16 -" sheetId="19" r:id="rId19"/>
    <sheet name="- 17 -" sheetId="20" r:id="rId20"/>
    <sheet name="- 18 -" sheetId="21" r:id="rId21"/>
    <sheet name="- 19 -" sheetId="22" r:id="rId22"/>
    <sheet name="- 20 -" sheetId="23" r:id="rId23"/>
    <sheet name="- 21 -" sheetId="24" r:id="rId24"/>
    <sheet name="- 22 -" sheetId="25" r:id="rId25"/>
    <sheet name="- 23 -" sheetId="26" r:id="rId26"/>
    <sheet name="- 24 -" sheetId="27" r:id="rId27"/>
    <sheet name="- 25 -" sheetId="28" r:id="rId28"/>
    <sheet name="- 26 -" sheetId="29" r:id="rId29"/>
    <sheet name="- 27 -" sheetId="30" r:id="rId30"/>
    <sheet name="- 28 -" sheetId="31" r:id="rId31"/>
    <sheet name="- 29 -" sheetId="32" r:id="rId32"/>
    <sheet name="- 30 -" sheetId="33" r:id="rId33"/>
    <sheet name="- 31 -" sheetId="34" r:id="rId34"/>
    <sheet name="- 32 -" sheetId="35" r:id="rId35"/>
    <sheet name="- 33 -" sheetId="36" r:id="rId36"/>
    <sheet name="- 34 -" sheetId="37" r:id="rId37"/>
    <sheet name="- 35 -" sheetId="38" r:id="rId38"/>
    <sheet name="- 36 -" sheetId="39" r:id="rId39"/>
    <sheet name="- 37 -" sheetId="40" r:id="rId40"/>
    <sheet name="- 38 -" sheetId="41" r:id="rId41"/>
    <sheet name="- 39 -" sheetId="42" r:id="rId42"/>
    <sheet name="- 40 -" sheetId="43" r:id="rId43"/>
    <sheet name="- 41 -" sheetId="44" r:id="rId44"/>
    <sheet name="- 42 -" sheetId="45" r:id="rId45"/>
    <sheet name="- 43 -" sheetId="46" r:id="rId46"/>
    <sheet name="- 44 -" sheetId="47" r:id="rId47"/>
    <sheet name="- 45 -" sheetId="48" r:id="rId48"/>
    <sheet name="- 46 -" sheetId="49" r:id="rId49"/>
    <sheet name="- 48 -" sheetId="50" r:id="rId50"/>
    <sheet name="- 50 -" sheetId="51" r:id="rId51"/>
    <sheet name="- 51 -" sheetId="52" r:id="rId52"/>
    <sheet name="- 52 -" sheetId="53" r:id="rId53"/>
    <sheet name="- 53 -" sheetId="54" r:id="rId54"/>
    <sheet name="裏表紙（内）" sheetId="55" r:id="rId55"/>
    <sheet name="裏表紙（外）" sheetId="56" r:id="rId56"/>
  </sheets>
  <definedNames>
    <definedName name="_xlnm.Print_Area" localSheetId="12">'- 10 -'!$A$1:$M$50</definedName>
    <definedName name="_xlnm.Print_Area" localSheetId="15">'- 13 -'!$A$1:$O$48</definedName>
    <definedName name="_xlnm.Print_Area" localSheetId="18">'- 16 -'!$A$1:$P$34</definedName>
    <definedName name="_xlnm.Print_Area" localSheetId="19">'- 17 -'!$A$1:$J$43</definedName>
    <definedName name="_xlnm.Print_Area" localSheetId="20">'- 18 -'!$A$1:$L$37</definedName>
    <definedName name="_xlnm.Print_Area" localSheetId="24">'- 22 -'!$A$1:$T$49</definedName>
    <definedName name="_xlnm.Print_Area" localSheetId="27">'- 25 -'!$A$1:$O$35</definedName>
    <definedName name="_xlnm.Print_Area" localSheetId="29">'- 27 -'!$A$1:$R$31</definedName>
    <definedName name="_xlnm.Print_Area" localSheetId="30">'- 28 -'!$A$1:$L$31</definedName>
    <definedName name="_xlnm.Print_Area" localSheetId="31">'- 29 -'!$A$1:$I$55</definedName>
    <definedName name="_xlnm.Print_Area" localSheetId="5">'- 3 -'!$A$1:$K$38</definedName>
    <definedName name="_xlnm.Print_Area" localSheetId="32">'- 30 -'!$A$1:$J$51</definedName>
    <definedName name="_xlnm.Print_Area" localSheetId="33">'- 31 -'!$A$1:$P$37</definedName>
    <definedName name="_xlnm.Print_Area" localSheetId="38">'- 36 -'!$A$1:$N$47</definedName>
    <definedName name="_xlnm.Print_Area" localSheetId="39">'- 37 -'!$A$1:$I$48</definedName>
    <definedName name="_xlnm.Print_Area" localSheetId="41">'- 39 -'!$A$1:$T$48</definedName>
    <definedName name="_xlnm.Print_Area" localSheetId="45">'- 43 -'!$A$1:$K$42</definedName>
    <definedName name="_xlnm.Print_Area" localSheetId="7">'- 5 -'!$A$1:$L$42</definedName>
    <definedName name="_xlnm.Print_Area" localSheetId="51">'- 51 -'!$A$1:$Q$30</definedName>
    <definedName name="_xlnm.Print_Area" localSheetId="9">'- 7 -'!$A$1:$O$41</definedName>
    <definedName name="_xlnm.Print_Area" localSheetId="10">'- 8 -'!$A$1:$M$56</definedName>
    <definedName name="_xlnm.Print_Area" localSheetId="11">'- 9 -'!$A$1:$AI$48</definedName>
    <definedName name="_xlnm.Print_Area" localSheetId="55">'裏表紙（外）'!$A$1:$A$11</definedName>
    <definedName name="Z_31FF7EE0_9B37_11D2_A3CF_444553540000_.wvu.Rows" localSheetId="9" hidden="1">'- 7 -'!$7:$7</definedName>
  </definedNames>
  <calcPr fullCalcOnLoad="1"/>
</workbook>
</file>

<file path=xl/comments19.xml><?xml version="1.0" encoding="utf-8"?>
<comments xmlns="http://schemas.openxmlformats.org/spreadsheetml/2006/main">
  <authors>
    <author>佐賀県</author>
  </authors>
  <commentList>
    <comment ref="H23" authorId="0">
      <text>
        <r>
          <rPr>
            <b/>
            <sz val="11"/>
            <rFont val="ＭＳ Ｐゴシック"/>
            <family val="3"/>
          </rPr>
          <t>佐賀県SY1学校調査（専修学校）を参照。</t>
        </r>
      </text>
    </comment>
  </commentList>
</comments>
</file>

<file path=xl/sharedStrings.xml><?xml version="1.0" encoding="utf-8"?>
<sst xmlns="http://schemas.openxmlformats.org/spreadsheetml/2006/main" count="2789" uniqueCount="1319">
  <si>
    <t>表-61 中学校の理由別長期欠席者数</t>
  </si>
  <si>
    <t>(注) 表-60の注に同じ</t>
  </si>
  <si>
    <t>( 単位 : 校・学級・人 )</t>
  </si>
  <si>
    <t>学 校</t>
  </si>
  <si>
    <t>学   校   数</t>
  </si>
  <si>
    <t>学級数</t>
  </si>
  <si>
    <t>児 童 ・ 生 徒</t>
  </si>
  <si>
    <t>職員数</t>
  </si>
  <si>
    <t>種 別</t>
  </si>
  <si>
    <t>増減</t>
  </si>
  <si>
    <t>15  総 括 表</t>
  </si>
  <si>
    <t>小学校</t>
  </si>
  <si>
    <t>中学校</t>
  </si>
  <si>
    <t>高等学校</t>
  </si>
  <si>
    <t>…</t>
  </si>
  <si>
    <t>特別支援学校</t>
  </si>
  <si>
    <t>幼稚園</t>
  </si>
  <si>
    <t>専修学校</t>
  </si>
  <si>
    <t>各種学校</t>
  </si>
  <si>
    <t>短期大学</t>
  </si>
  <si>
    <t>統　　計　　表</t>
  </si>
  <si>
    <t>第１表　市町別小学校数及び編成方式別学級数</t>
  </si>
  <si>
    <t>学校数</t>
  </si>
  <si>
    <t>学級数</t>
  </si>
  <si>
    <t>小学校</t>
  </si>
  <si>
    <t>単式学級</t>
  </si>
  <si>
    <t>複式学級</t>
  </si>
  <si>
    <t>特別支援学級</t>
  </si>
  <si>
    <t>本校</t>
  </si>
  <si>
    <t>分校</t>
  </si>
  <si>
    <t>１学年</t>
  </si>
  <si>
    <t>２学年</t>
  </si>
  <si>
    <t>３学年</t>
  </si>
  <si>
    <t>４学年</t>
  </si>
  <si>
    <t>５学年</t>
  </si>
  <si>
    <t>６学年</t>
  </si>
  <si>
    <t>２個学年</t>
  </si>
  <si>
    <t>３個学年</t>
  </si>
  <si>
    <t>４個学年</t>
  </si>
  <si>
    <t>５個学年</t>
  </si>
  <si>
    <t>６個学年</t>
  </si>
  <si>
    <t>知的障害</t>
  </si>
  <si>
    <t>肢体不自由</t>
  </si>
  <si>
    <t>病弱・
身体虚弱</t>
  </si>
  <si>
    <t>弱視</t>
  </si>
  <si>
    <t>難聴</t>
  </si>
  <si>
    <t>言語障害</t>
  </si>
  <si>
    <t>情緒障害</t>
  </si>
  <si>
    <t>県　計</t>
  </si>
  <si>
    <t>国立</t>
  </si>
  <si>
    <t>公立</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</si>
  <si>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</si>
  <si>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</si>
  <si>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</si>
  <si>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</si>
  <si>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</si>
  <si>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</si>
  <si>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</si>
  <si>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</si>
  <si>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</si>
  <si>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</si>
  <si>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</si>
  <si>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</si>
  <si>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</si>
  <si>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</si>
  <si>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</si>
  <si>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</si>
  <si>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</si>
  <si>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</si>
  <si>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</si>
  <si>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</si>
  <si>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第２表　学年別児童数及び本務教員数</t>
  </si>
  <si>
    <t>児童数</t>
  </si>
  <si>
    <t>本務
教員数</t>
  </si>
  <si>
    <t>県　計</t>
  </si>
  <si>
    <t>第３表　市町別中学校数及び編成方式別学級数</t>
  </si>
  <si>
    <t>中学校</t>
  </si>
  <si>
    <t>学　　　級　　　数</t>
  </si>
  <si>
    <t>２個
学年</t>
  </si>
  <si>
    <t>知的
障害</t>
  </si>
  <si>
    <t>肢体
不自由</t>
  </si>
  <si>
    <t>情緒
障害</t>
  </si>
  <si>
    <t>私立</t>
  </si>
  <si>
    <t>佐賀市</t>
  </si>
  <si>
    <t>唐津市</t>
  </si>
  <si>
    <t>鳥栖市</t>
  </si>
  <si>
    <t>多久市</t>
  </si>
  <si>
    <t>伊万里市</t>
  </si>
  <si>
    <t>武雄市</t>
  </si>
  <si>
    <t>鹿島市</t>
  </si>
  <si>
    <t>小城市</t>
  </si>
  <si>
    <t>第４表　学年別生徒数及び本務教員数</t>
  </si>
  <si>
    <t>生徒数</t>
  </si>
  <si>
    <t>第５表　市町別幼稚園数及び学級数</t>
  </si>
  <si>
    <t>幼稚園</t>
  </si>
  <si>
    <t>幼稚園数</t>
  </si>
  <si>
    <t>学級数</t>
  </si>
  <si>
    <t>国・公立</t>
  </si>
  <si>
    <t>第６表　年齢別在園者数及び本務教員数</t>
  </si>
  <si>
    <t>園児数</t>
  </si>
  <si>
    <t>本務教員数</t>
  </si>
  <si>
    <t>３　歳</t>
  </si>
  <si>
    <t>４　歳</t>
  </si>
  <si>
    <t>５　歳</t>
  </si>
  <si>
    <t>(単位：人・％)</t>
  </si>
  <si>
    <t>　(注)学生数には、本科学生のほか専攻科及び別科の学生並びに聴講生等を含む。</t>
  </si>
  <si>
    <t xml:space="preserve">    している。</t>
  </si>
  <si>
    <t xml:space="preserve">表-37本科学生数(私立）       </t>
  </si>
  <si>
    <t>(単位：人)</t>
  </si>
  <si>
    <t xml:space="preserve">表-38教員数(本務者)(私立）       </t>
  </si>
  <si>
    <t>(単位：人)　　</t>
  </si>
  <si>
    <t>関東</t>
  </si>
  <si>
    <t>九州
(含佐賀)</t>
  </si>
  <si>
    <t>10  中学校の卒業後の状況</t>
  </si>
  <si>
    <t>表-41  中学校の進路別卒業者数</t>
  </si>
  <si>
    <t>A  高等</t>
  </si>
  <si>
    <t>B専修学校</t>
  </si>
  <si>
    <t>C専修学校</t>
  </si>
  <si>
    <t>D公共職業能</t>
  </si>
  <si>
    <t>左記ABCDのうち就職している者</t>
  </si>
  <si>
    <t>Aのうち</t>
  </si>
  <si>
    <t>年度</t>
  </si>
  <si>
    <t>(高等課程)</t>
  </si>
  <si>
    <t>(一般課程)</t>
  </si>
  <si>
    <t>力開発施設</t>
  </si>
  <si>
    <t>就職者</t>
  </si>
  <si>
    <t>左記以</t>
  </si>
  <si>
    <t>死亡・</t>
  </si>
  <si>
    <t>A の</t>
  </si>
  <si>
    <t>B の</t>
  </si>
  <si>
    <t>C の</t>
  </si>
  <si>
    <t>進学者</t>
  </si>
  <si>
    <t>進学者</t>
  </si>
  <si>
    <t>等入学者</t>
  </si>
  <si>
    <t>等入学者</t>
  </si>
  <si>
    <t>外の者</t>
  </si>
  <si>
    <t>不詳者</t>
  </si>
  <si>
    <t>うち</t>
  </si>
  <si>
    <t xml:space="preserve">      校へ進学した者である。</t>
  </si>
  <si>
    <t xml:space="preserve">     2  「専修学校(一般課程)等入学者」は、専修学校(一般課程)及び各種学校に入学した者である。</t>
  </si>
  <si>
    <t>進 路 区 分</t>
  </si>
  <si>
    <t>合  計</t>
  </si>
  <si>
    <t>国 ・ 公 立</t>
  </si>
  <si>
    <t>A</t>
  </si>
  <si>
    <t>高</t>
  </si>
  <si>
    <t>全日制</t>
  </si>
  <si>
    <t>等</t>
  </si>
  <si>
    <t>学</t>
  </si>
  <si>
    <t>通信制</t>
  </si>
  <si>
    <t>校</t>
  </si>
  <si>
    <t>高等学校別科</t>
  </si>
  <si>
    <t>高等専門学校</t>
  </si>
  <si>
    <t>進</t>
  </si>
  <si>
    <t>特別支援学校　高等部</t>
  </si>
  <si>
    <t>専修学校        （一般課程）等入学者</t>
  </si>
  <si>
    <t>専・一般</t>
  </si>
  <si>
    <t>各種学校</t>
  </si>
  <si>
    <t xml:space="preserve"> D公共職業能力開発施設等入学者</t>
  </si>
  <si>
    <t xml:space="preserve"> F 上  記  以  外  の  者</t>
  </si>
  <si>
    <t>再</t>
  </si>
  <si>
    <t>Bのうち</t>
  </si>
  <si>
    <t>掲</t>
  </si>
  <si>
    <t>Cのうち</t>
  </si>
  <si>
    <t>中等教育学校後期課程（全日制）</t>
  </si>
  <si>
    <t>高 等 専 門 学 校</t>
  </si>
  <si>
    <t>者</t>
  </si>
  <si>
    <t>特別支援学校高等部本科</t>
  </si>
  <si>
    <t>高 等 学 校 等 進 学 率</t>
  </si>
  <si>
    <t>就   職   率</t>
  </si>
  <si>
    <t xml:space="preserve"> * 平成３年度から専修学校高等課程入学者は進学者として捉える。</t>
  </si>
  <si>
    <t xml:space="preserve">   ただし、高等学校等進学率には含まない。</t>
  </si>
  <si>
    <t>A 高等学校等
進学者</t>
  </si>
  <si>
    <t>佐賀県</t>
  </si>
  <si>
    <t>国立</t>
  </si>
  <si>
    <t>私立</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</si>
  <si>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</si>
  <si>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</si>
  <si>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</si>
  <si>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</si>
  <si>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</si>
  <si>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</si>
  <si>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</si>
  <si>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</si>
  <si>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</si>
  <si>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</si>
  <si>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</si>
  <si>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</si>
  <si>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</si>
  <si>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</si>
  <si>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</si>
  <si>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</si>
  <si>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</si>
  <si>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</si>
  <si>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</si>
  <si>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</si>
  <si>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再          掲</t>
  </si>
  <si>
    <t>就職率</t>
  </si>
  <si>
    <t>B</t>
  </si>
  <si>
    <t>C</t>
  </si>
  <si>
    <t>吉野ヶ里町</t>
  </si>
  <si>
    <t>進   学   率</t>
  </si>
  <si>
    <t>全   国</t>
  </si>
  <si>
    <t>佐   賀</t>
  </si>
  <si>
    <t>福   岡</t>
  </si>
  <si>
    <t>長   崎</t>
  </si>
  <si>
    <t>熊   本</t>
  </si>
  <si>
    <t>大   分</t>
  </si>
  <si>
    <t>宮   崎</t>
  </si>
  <si>
    <t>鹿 児 島</t>
  </si>
  <si>
    <t>沖   縄</t>
  </si>
  <si>
    <t>佐 賀 県</t>
  </si>
  <si>
    <t>全 国</t>
  </si>
  <si>
    <t>通信制を</t>
  </si>
  <si>
    <t>県外</t>
  </si>
  <si>
    <t>進学率</t>
  </si>
  <si>
    <t>除く進学率</t>
  </si>
  <si>
    <t xml:space="preserve">（注）高等学校等進学率   </t>
  </si>
  <si>
    <t xml:space="preserve">      就職率</t>
  </si>
  <si>
    <t xml:space="preserve">    </t>
  </si>
  <si>
    <t/>
  </si>
  <si>
    <t>表-46 中卒者の県内・県外就職者</t>
  </si>
  <si>
    <t>総就職者数</t>
  </si>
  <si>
    <t>県内就職者数</t>
  </si>
  <si>
    <t>県外就職者数</t>
  </si>
  <si>
    <t>県内就職率</t>
  </si>
  <si>
    <t>県外就職率</t>
  </si>
  <si>
    <t>表-47 中学校の県内・県外別産業別就職者数</t>
  </si>
  <si>
    <t>区 分</t>
  </si>
  <si>
    <t>第一次産業</t>
  </si>
  <si>
    <t>第二次産業</t>
  </si>
  <si>
    <t>第三次産業</t>
  </si>
  <si>
    <t>左記以外
・不詳</t>
  </si>
  <si>
    <t>地域別</t>
  </si>
  <si>
    <t>県内</t>
  </si>
  <si>
    <t>県外</t>
  </si>
  <si>
    <t>男女別</t>
  </si>
  <si>
    <t>　　いる。</t>
  </si>
  <si>
    <t>　</t>
  </si>
  <si>
    <t>(単位：人)</t>
  </si>
  <si>
    <t>左記ABCDのうち就職している者</t>
  </si>
  <si>
    <t>学校等</t>
  </si>
  <si>
    <t>Dの</t>
  </si>
  <si>
    <t xml:space="preserve"> 他県への</t>
  </si>
  <si>
    <t>うち</t>
  </si>
  <si>
    <t xml:space="preserve"> (注)1  「高等学校等進学者」は、高等学校等の本科(全日制、定時制、通信制)、別科、高等専門学</t>
  </si>
  <si>
    <t xml:space="preserve">表-42 中学校の進路別卒業者数 </t>
  </si>
  <si>
    <t>(単位：人・％)</t>
  </si>
  <si>
    <t>卒業者総数 A+B+C+D+E+F+G</t>
  </si>
  <si>
    <t>高等学校    (本科)</t>
  </si>
  <si>
    <t xml:space="preserve"> B専修学校(高等課程)進学者</t>
  </si>
  <si>
    <t xml:space="preserve"> C</t>
  </si>
  <si>
    <t xml:space="preserve"> E 就職者(上記ABC除く)</t>
  </si>
  <si>
    <t xml:space="preserve"> G 死  亡 ・ 不  詳  者</t>
  </si>
  <si>
    <t xml:space="preserve"> Aのうち他県への進学者</t>
  </si>
  <si>
    <t>Dのうち</t>
  </si>
  <si>
    <t>高等学校    (本科)</t>
  </si>
  <si>
    <t>表-43 中学校の市町別・進路別卒業者数</t>
  </si>
  <si>
    <t>(単位：人)</t>
  </si>
  <si>
    <t xml:space="preserve"> 計(A+B+C+D+E+F+G)</t>
  </si>
  <si>
    <t>G 死亡・
不詳</t>
  </si>
  <si>
    <t>(単位：人)</t>
  </si>
  <si>
    <t>ABCDのうち就職している者</t>
  </si>
  <si>
    <t>D</t>
  </si>
  <si>
    <t>表-44  中学校卒業者の全国・九州各県高等学校等進学率</t>
  </si>
  <si>
    <t>(単位：％)</t>
  </si>
  <si>
    <t>表-45  高等学校等進学率・就職率の推移</t>
  </si>
  <si>
    <t>(単位：％)</t>
  </si>
  <si>
    <t>　=　　高等学校等への進学者数/中学校卒業者数×100</t>
  </si>
  <si>
    <t xml:space="preserve">      県外進学率 </t>
  </si>
  <si>
    <t xml:space="preserve">  =    他県の高等学校への進学者数/高等学校等への進学者数×100</t>
  </si>
  <si>
    <t xml:space="preserve">  =    就職者総数/中学校卒業者数×100   </t>
  </si>
  <si>
    <t>(単位：人・％)</t>
  </si>
  <si>
    <t>(単位：人)</t>
  </si>
  <si>
    <t>11 高等学校の卒業後の状況</t>
  </si>
  <si>
    <t>表-48  高等学校卒業者の進路状況</t>
  </si>
  <si>
    <t>合   計</t>
  </si>
  <si>
    <t>公   立</t>
  </si>
  <si>
    <t>私   立</t>
  </si>
  <si>
    <t>大</t>
  </si>
  <si>
    <t>大  学  学  部</t>
  </si>
  <si>
    <t>高 等 学 校 専 攻 科</t>
  </si>
  <si>
    <t>C 専修学校</t>
  </si>
  <si>
    <t>専修学校一般課程</t>
  </si>
  <si>
    <t>等入学者</t>
  </si>
  <si>
    <t>各 種 学 校</t>
  </si>
  <si>
    <t>大学</t>
  </si>
  <si>
    <t>短期大学</t>
  </si>
  <si>
    <t>大 学 等 進 学 率</t>
  </si>
  <si>
    <t>就 職 率</t>
  </si>
  <si>
    <t xml:space="preserve">  ただし、大学等進学率には含まれない。</t>
  </si>
  <si>
    <t>高校</t>
  </si>
  <si>
    <t>C専修学校
(一般課程)
等進学者</t>
  </si>
  <si>
    <t>過年度</t>
  </si>
  <si>
    <t>計のうち大学</t>
  </si>
  <si>
    <t>就職者
計のう</t>
  </si>
  <si>
    <t>卒業者
のうち</t>
  </si>
  <si>
    <t>大学等
進学率(％)</t>
  </si>
  <si>
    <t>就職率(％)</t>
  </si>
  <si>
    <t>等入学</t>
  </si>
  <si>
    <t>ち県内</t>
  </si>
  <si>
    <t>入学</t>
  </si>
  <si>
    <t>志願者</t>
  </si>
  <si>
    <t>大 学 学 部</t>
  </si>
  <si>
    <t>短 期 大 学 本 科</t>
  </si>
  <si>
    <t>大学・短大の通信教育部</t>
  </si>
  <si>
    <t>大学・短期大学の別科</t>
  </si>
  <si>
    <t>高等学校の専攻科</t>
  </si>
  <si>
    <t>大学(学部)</t>
  </si>
  <si>
    <t>短期大学(本科)</t>
  </si>
  <si>
    <t>志願率</t>
  </si>
  <si>
    <t>福岡県</t>
  </si>
  <si>
    <t>東京都</t>
  </si>
  <si>
    <t>熊本県</t>
  </si>
  <si>
    <t>佐   賀   県</t>
  </si>
  <si>
    <t>愛知</t>
  </si>
  <si>
    <t>大阪</t>
  </si>
  <si>
    <t>広島</t>
  </si>
  <si>
    <t>山口</t>
  </si>
  <si>
    <t>兵庫</t>
  </si>
  <si>
    <t>千葉</t>
  </si>
  <si>
    <t>埼玉</t>
  </si>
  <si>
    <t>京都</t>
  </si>
  <si>
    <t>静岡</t>
  </si>
  <si>
    <t>就職者数</t>
  </si>
  <si>
    <t>神奈川</t>
  </si>
  <si>
    <t>(単位：人)</t>
  </si>
  <si>
    <t>A 大学等進学者</t>
  </si>
  <si>
    <t>D 公共職業能力開発施設等入学者</t>
  </si>
  <si>
    <t>一時的な仕事に就いた者</t>
  </si>
  <si>
    <t>左記以外の者</t>
  </si>
  <si>
    <t>死亡・不詳者</t>
  </si>
  <si>
    <t>Aの  うち</t>
  </si>
  <si>
    <t>Bの  うち</t>
  </si>
  <si>
    <t>Cの  うち</t>
  </si>
  <si>
    <t>Dの  うち</t>
  </si>
  <si>
    <t>表-49 高等学校の進路別卒業者数</t>
  </si>
  <si>
    <t>(単位：人・％)</t>
  </si>
  <si>
    <t>卒業者総数A+B+C+D+E+F+G+H</t>
  </si>
  <si>
    <t>短 期 大 学 本 科</t>
  </si>
  <si>
    <t>大学･短大の通教部及び放送大学</t>
  </si>
  <si>
    <t>大 学･短 大 の 別 科</t>
  </si>
  <si>
    <t>特別支援学校高等部専攻科</t>
  </si>
  <si>
    <t xml:space="preserve"> B 専修学校(専門課程)進学者</t>
  </si>
  <si>
    <t xml:space="preserve"> D 公共職業能力開発施設等入学者</t>
  </si>
  <si>
    <t>-</t>
  </si>
  <si>
    <t xml:space="preserve"> E 就 職 者 (上記ABCD除く)</t>
  </si>
  <si>
    <t xml:space="preserve"> F 一時的な仕事に就いた者</t>
  </si>
  <si>
    <t xml:space="preserve"> G 上 記 以 外 の 者</t>
  </si>
  <si>
    <t xml:space="preserve"> H 死 亡･不 詳 者</t>
  </si>
  <si>
    <t>ABCDのうち就職している者</t>
  </si>
  <si>
    <t>-</t>
  </si>
  <si>
    <t xml:space="preserve"> 計のうち大学(学部)･短期大学(本科)入学志願者</t>
  </si>
  <si>
    <t>* 平成3年度から専修学校専門課程入学者は進学者として捉える。</t>
  </si>
  <si>
    <t>* F 平成16年度から「一時的な仕事に就いた者」を調査項目に加えた。</t>
  </si>
  <si>
    <t>* G 上記以外の者の中には、海外の大学等進学者、進学目標自宅学習者も含まれる。</t>
  </si>
  <si>
    <t>表-50 高等学校の市町別・進路別卒業者数</t>
  </si>
  <si>
    <t>(単位：人)</t>
  </si>
  <si>
    <t>D 公共職業能力開発施設等入学者</t>
  </si>
  <si>
    <t>E就職者
(ABCDを除く者)</t>
  </si>
  <si>
    <t>G左記
以外の者</t>
  </si>
  <si>
    <t>H死亡・
不詳者</t>
  </si>
  <si>
    <t>公　　　　　　　　　立</t>
  </si>
  <si>
    <t>唐津市</t>
  </si>
  <si>
    <t>多久市</t>
  </si>
  <si>
    <t>武雄市</t>
  </si>
  <si>
    <t>小城市</t>
  </si>
  <si>
    <t>嬉野市</t>
  </si>
  <si>
    <t>みやき町</t>
  </si>
  <si>
    <t>玄海町</t>
  </si>
  <si>
    <t>有田町</t>
  </si>
  <si>
    <t>大町町</t>
  </si>
  <si>
    <t>白石町</t>
  </si>
  <si>
    <t>太良町</t>
  </si>
  <si>
    <t>私　立</t>
  </si>
  <si>
    <t>基山町</t>
  </si>
  <si>
    <t>(     再     掲     )　Aのうち</t>
  </si>
  <si>
    <t>高  校</t>
  </si>
  <si>
    <t>大学学部</t>
  </si>
  <si>
    <t>短期大学本科</t>
  </si>
  <si>
    <t>(     再     掲     )</t>
  </si>
  <si>
    <t>ABCD のうち就職している者</t>
  </si>
  <si>
    <t>Aのうち</t>
  </si>
  <si>
    <t>Bのうち</t>
  </si>
  <si>
    <t>Cのうち</t>
  </si>
  <si>
    <t>Dのうち</t>
  </si>
  <si>
    <t>公　　　　　　　　　　　立</t>
  </si>
  <si>
    <t>私　　立</t>
  </si>
  <si>
    <t>表-51  高等学校卒業者の大学・短期大学別・男女別進学者数</t>
  </si>
  <si>
    <t>(単位：人)</t>
  </si>
  <si>
    <t>対前年差</t>
  </si>
  <si>
    <t>特別支援学校の高等部専攻科</t>
  </si>
  <si>
    <t xml:space="preserve">   している。</t>
  </si>
  <si>
    <t xml:space="preserve">     る。</t>
  </si>
  <si>
    <t xml:space="preserve">     いる。</t>
  </si>
  <si>
    <t>表-52 高等学校卒業者の大学・短期大学への志願者数及び志願率</t>
  </si>
  <si>
    <t>(単位：人・％)</t>
  </si>
  <si>
    <t>平成１８年</t>
  </si>
  <si>
    <t>長崎県</t>
  </si>
  <si>
    <t>神奈川県</t>
  </si>
  <si>
    <t>京都府</t>
  </si>
  <si>
    <t>大学</t>
  </si>
  <si>
    <t>短大</t>
  </si>
  <si>
    <t>割合</t>
  </si>
  <si>
    <t>平成１９年（旧）</t>
  </si>
  <si>
    <t>平成１９年（新）</t>
  </si>
  <si>
    <t>平成２０年</t>
  </si>
  <si>
    <t>平成２１年</t>
  </si>
  <si>
    <t>表-53 高等学校の県内・県外別就職者の推移 (就職進学者を含む)</t>
  </si>
  <si>
    <t xml:space="preserve"> (単位：人･％)</t>
  </si>
  <si>
    <t>就職者総数</t>
  </si>
  <si>
    <t>県内就職者数</t>
  </si>
  <si>
    <t>県外就職者数</t>
  </si>
  <si>
    <t>県内就職率</t>
  </si>
  <si>
    <t>県外就職率</t>
  </si>
  <si>
    <t xml:space="preserve">     ・昭和48年度から男子より女子の進学率が高くなっている。</t>
  </si>
  <si>
    <t>表-54 大学等進学率・就職率の推移</t>
  </si>
  <si>
    <t>(単位：％)</t>
  </si>
  <si>
    <t>進学率(現役）</t>
  </si>
  <si>
    <t>進学率    (現役)</t>
  </si>
  <si>
    <t>通信制     を除く</t>
  </si>
  <si>
    <t>通信制    を除く</t>
  </si>
  <si>
    <t>県内    就職率</t>
  </si>
  <si>
    <t xml:space="preserve">(注)  大学等進学率    </t>
  </si>
  <si>
    <t>=    大学等の進学者数÷高等学校卒業者数 × 100</t>
  </si>
  <si>
    <t xml:space="preserve">      就職率</t>
  </si>
  <si>
    <t>=    就職者総数÷高等学校卒業者数 × 100</t>
  </si>
  <si>
    <t xml:space="preserve">      県内就職率</t>
  </si>
  <si>
    <t>=    県内就職者数÷就職者総数 × 100</t>
  </si>
  <si>
    <t>表-55 高等学校の主な県外就職者数の推移(就職進学者等を含む)</t>
  </si>
  <si>
    <t>(単位：人)</t>
  </si>
  <si>
    <t>神奈川</t>
  </si>
  <si>
    <t>大分</t>
  </si>
  <si>
    <t>岡山</t>
  </si>
  <si>
    <t>三重</t>
  </si>
  <si>
    <t>奈良</t>
  </si>
  <si>
    <t>佐賀</t>
  </si>
  <si>
    <t>区分</t>
  </si>
  <si>
    <t>高等部</t>
  </si>
  <si>
    <t>卒業者総数</t>
  </si>
  <si>
    <t>A高等学校
等進学者</t>
  </si>
  <si>
    <t>B専修学校(高等課程)進学者</t>
  </si>
  <si>
    <t>C専修学校(一般課程)入学者</t>
  </si>
  <si>
    <t>盲</t>
  </si>
  <si>
    <t>聾</t>
  </si>
  <si>
    <t xml:space="preserve"> (  再     掲  )</t>
  </si>
  <si>
    <t>社会福祉 
施設等の入
所・通所者</t>
  </si>
  <si>
    <t>就職率
(％)</t>
  </si>
  <si>
    <t>12 特別支援学校(中学部・高等部) の卒業後の状況</t>
  </si>
  <si>
    <t>表-56 特別支援学校の進路別卒業者数</t>
  </si>
  <si>
    <t>盲学校</t>
  </si>
  <si>
    <t>高等学校等又は大学等進学者</t>
  </si>
  <si>
    <t>専修学校(高等課程・              専門課程)進学者</t>
  </si>
  <si>
    <t>専修学校(一般課程)等入学者</t>
  </si>
  <si>
    <t>上記以外の者</t>
  </si>
  <si>
    <t>聾学校</t>
  </si>
  <si>
    <t>養護学校</t>
  </si>
  <si>
    <t>特別支援学校</t>
  </si>
  <si>
    <t>高等学校等又は大学等進学者</t>
  </si>
  <si>
    <t>専修学校(高等課程・              専門課程)進学者</t>
  </si>
  <si>
    <t>専修学校(一般課程)等入学者</t>
  </si>
  <si>
    <t>表-57 特別支援学校の進路別卒業者数(中学部)</t>
  </si>
  <si>
    <t>(単位：人・％)</t>
  </si>
  <si>
    <t>計(A+B+C+D+E+F+G)</t>
  </si>
  <si>
    <t>D公共職業能力開発施設等入学者</t>
  </si>
  <si>
    <t>Ｅ就職者</t>
  </si>
  <si>
    <t>F左記以外の者</t>
  </si>
  <si>
    <t>-</t>
  </si>
  <si>
    <t>Aのうち他県への  進学者</t>
  </si>
  <si>
    <t>表-58 特別支援学校の進路別卒業者数(高等部)</t>
  </si>
  <si>
    <t>(単位：人・％)</t>
  </si>
  <si>
    <t>計(A+B+C+D+E+F+G)</t>
  </si>
  <si>
    <t>A大学等
進学者</t>
  </si>
  <si>
    <t>B専修学校
(専門課程)
進学者</t>
  </si>
  <si>
    <t>C専修学校(一般課程)入学者</t>
  </si>
  <si>
    <t>D公共職業能力開発施設等入学者</t>
  </si>
  <si>
    <t>E就職者</t>
  </si>
  <si>
    <t>過年度卒業者のうち大学等入学　志願者</t>
  </si>
  <si>
    <t>ABCDのうち
就職している者</t>
  </si>
  <si>
    <t>社会福祉 
施設等の入
所・通所者</t>
  </si>
  <si>
    <t>D</t>
  </si>
  <si>
    <t>就職率
(％)</t>
  </si>
  <si>
    <t>13 不就学学齢児童・生徒</t>
  </si>
  <si>
    <t>就 学 猶 予 者</t>
  </si>
  <si>
    <t>死亡者</t>
  </si>
  <si>
    <t>肢体
不自由</t>
  </si>
  <si>
    <t>虚弱
(病弱)</t>
  </si>
  <si>
    <t>難聴</t>
  </si>
  <si>
    <t>表-59 不就学学齢児童・生徒数</t>
  </si>
  <si>
    <t>就 学 免 除 者</t>
  </si>
  <si>
    <t>知的
障害</t>
  </si>
  <si>
    <t>14 小・中学校理由別長期欠席者の状況</t>
  </si>
  <si>
    <t>前 年 度 間 30 日 以 上</t>
  </si>
  <si>
    <t>病気</t>
  </si>
  <si>
    <t>経済的
理由</t>
  </si>
  <si>
    <t>表-60 小学校の理由別長期欠席者数</t>
  </si>
  <si>
    <t>不登校</t>
  </si>
  <si>
    <t>(注)1.各年度の数は、前年度1年間における状況である。</t>
  </si>
  <si>
    <t>(注)2.前年度間30日以上については、平成4年度から調査を実施。</t>
  </si>
  <si>
    <t>教育統計調査結果報告書</t>
  </si>
  <si>
    <t>学 校 基 本 調 査 編</t>
  </si>
  <si>
    <t>佐      賀      県</t>
  </si>
  <si>
    <t>ま  え  が  き</t>
  </si>
  <si>
    <t xml:space="preserve">  学校基本調査は、学校教育行政の基礎資料を得ることを目的として</t>
  </si>
  <si>
    <t>毎年度実施している文部科学省所管の統計法に基づく基幹統計であり、</t>
  </si>
  <si>
    <t>す。</t>
  </si>
  <si>
    <t>　調査の結果、小・中学校、高等学校の児童・生徒数はいずれも前年</t>
  </si>
  <si>
    <t>度より減少しており、少子化傾向を反映して今後とも減少が続くもの</t>
  </si>
  <si>
    <t xml:space="preserve">  本調査の実施にあたり、格別の御協力をいただきました方々に対し、</t>
  </si>
  <si>
    <t>深く感謝の意を表します。</t>
  </si>
  <si>
    <t xml:space="preserve">佐賀県経営支援本部統計調査課長 </t>
  </si>
  <si>
    <t>目          次</t>
  </si>
  <si>
    <t xml:space="preserve">     調査結果の概要</t>
  </si>
  <si>
    <t>高等学校</t>
  </si>
  <si>
    <t>中学校の卒業後の状況</t>
  </si>
  <si>
    <t>高等学校の卒業後の状況</t>
  </si>
  <si>
    <t>特別支援学校の卒業後の状況</t>
  </si>
  <si>
    <t>不就学学齢児童・生徒</t>
  </si>
  <si>
    <t>小・中学校の理由別長期欠席者の状況</t>
  </si>
  <si>
    <t>総括表</t>
  </si>
  <si>
    <t xml:space="preserve">     統　計　表</t>
  </si>
  <si>
    <t>　　　　　　　　　　　　　　　　　　　　　　　　　　　　　　　　　　　　　　　　　　　　　　　　　　　　　　　　　　　　　　　　　　　　　　　　　　　　　　　　　　　　　　　　　　　　　　　　　　　　　　　　　　　　　　　　　　　　　　　　　　　　　　　　　　　　　　　　　　　　　　　　　　　　　　　　　　　　　　　　　　　　　　　　　　　　　　　　　　　　　　　　　　　　　　　　　　　　　　　　　　　　　　　　　　　　　　　　　　　　　　　　　　　　　　　　　　　　　　　　　　　　　　　　　　　　　　　　　　　　　　　　　　　　　　　　　　　　　　　　　　　　　　　　　　　　　　　　　　　　　　　　　　　　　　　　　　　　　　　　　　　　　　　　　　　　　　　　　　　　　　　　　　　　　　　　　　　　　　　　　　　　　　　　　　　　　　　　　　　　　　　　　　　　　　　　　　　　　　　　　　　　　　　　　　　　　　　　　　　　　　　　　　　　　　　　　　　　　　　　　　　　　　　　　　　　　　　　　　　　　　　　　　　　　　　　　　　　　　　　　　　　　　　　　　　　　　　　　　　　　　　　　　　　　　　　　　　　　　　　　　　　　　　　　　　　　　　　　　　　　　　　　　　　　　　　　　　　　　　　　　　　　　　　　　　　　　　　　　　　　　　　　　　　　　　　　　　　　　　　　　　　　　　　　　　　　　　　　　　　　　　　　　　　　　　　　　　　　　　　　　　　　　　　　　　　　　　　　　　　　　　　　　　　　　　　　　　　　　　　　　　　　　　　　　　　　　　　　　　　　　　　　　　　　　　　　　　　　　　　　　　　　　　　　　　　　　　　　　　　　　　　　　　　　　　　　　　　　　　　　　　　　　　　　　　　　　　　　　　　　　　　　　　　　　　　　　　　　　　　　　　　　　　　　　　　　　　　　　　　　　　　　　　　　　　　　　　　　　　　　　　　　　　　　　　　　　　　　　　　　　　　　　　　　　　　　　　　　　　　　　　　　　　　　　　　　　　　　　　　　　　　　　　　　　　　　　　　　　　　　　　　　　　　　　　　　　　　　　　　　　　　　　　　　　　　　　　　　　　　　　　　　　　　　　　　　　　　　　　　　　　　　　　　　　　　　　　　　　　　　　　　　　　　　　　　　　　　　　　　　　　　　　　　　　　　　　　　　　　　　　　　　　　　　　　　　　　　　　　　　　　　　　　　　　　　　　　　　　　　　　　　　　　　　　　　　　　　　　　　　　　　　　　　　　　　　　　　　　　　　　　　　　　　　　　　　　　　　　　　　　　　　　　　　　　　　　　　　　　　　　　　　　　　　　　　　　　　　　　　　　　　　　　　　　　　　　　　　　　　　　　　　　　　　　　　　　　　　　　　　　　　　　　　　　　　　　　　　　　　　　　　　　　　　　　　　　　　　　　　　　　　　　　　　　　　　　　　　　　　　　　　　　　　　　　　　　　　　　　　　　　　　　　　　　　　　　　　　　　　　　　　　　　　　　　　　　　　　　　　　　　　　　　　　　　　　　　　　　　　　　　　　　　　　　　　　　　　　　　　　　　　　　　　　　　　　　　　　　　　　　　　　　　　　　　　　　　　　　　　　　　　　　　　　　　　　　　　　　　　　　　　　　　　　　　　　　　　　　　　　　　　　　　　　　　　　　　　　　　　　　　　　　　　　　　　　　　　　　　　　　　　　　　　　　　　　　　　　　　　　　　　　　　　　　　　　　　　　　　　　　　　　　　　　　　　　　　　　　　　　　　　　　　　　　　　　　　　　　　　　　　　　　　　　　　　　　　　　　　　　　　　　　　　　　　　　　　　　　　　　　　　　　　　　　　　　　　　　　　　　　　　　　　　　　　　　　　　　　　　　　　　　　　　　　　　　　　　　　　　　　　　　　　　　　　　　　　　　　　　　　　　　　　　　　　　　　　　　　　　　　　　　　　　　　　　　　　　　　　　　　　　　　　　　　　　　　　　　　　　　　　　　　　　　　　　　　　　　　　　　　　　　　　　　　　　　　　　　　　　　　　　　　　　　　　　　　　　　　　　　　　　　　　　　　　　　　　　　　　　　　　　　　　　　　　　　　　　　　　　　　　　　　　　　　　　　　　　　　　　　　　　　　　　　　　　　　　　　　　　　　　　　　　　　　　　　　　　　　　　　　　　　　　　　　　　　　　　　　　　　　　　　　　　　　　　　　　　　　　　　　　　　　　　　　　　　　　　　　　　　　　　　　　　　　　　　　　　　　　　　　　　　　　　　　　　　　　　　　　　　　　　　　　　　　　　　　　　　　　　　　　　　　　　　　　　　　　　　　　　　　　　　　　　　　　　　　　　　　　　　　　　　　　　　　　　　　　　　　　　　　　　　　　　　　　　　　　　　　　　　　　　　　　　　　　　　　　　　　　　　　　　　　　　　　　　　　　　　　　　　　　　　　　　　　　　　　　　　　　　　　　　　　　　　　　　　　　　　　　　　　　　　　　　　　　　　　　　　　　　　　　　　　　　　　　　　　　　　　　　　　　　　　　　　　　　　　　　　　　　　　　　　　　　　　　　　　　　　　　　　　　　　　　　　　　　　　　　　　　　　　　　　　　　　　　　　　　　　　　　　　　　　　　　　　　　　　　　　　　　　　　　　　　　　　　　　　　　　　　　　　　　　　　　　　　　　　　　　　　　　　　　　　　　　　　　　　　　　　　　　　　　　　　　　　　　　　　　　　　　　　　　　　　　　　　　　　　　　　　　　　　　　　　　　　　　　　　　　　　　　　　　　　　　　　　　　　　　　　　　　　　　　　　　　　　　　　　　　　　　　　　　　　　　　　　　　　　　　　　　　　　　　　　　　　　　　　　　　　　　　　　　　　　　　　　　　　　　　　　　　　　　　　　　　　　　　　　　　　　　　　　　　　　　　　　　　　　　　　　　　　　　　　　　　　　　　　　　　　　　　　　　　　　　　　　　　　　　　　　　　　　　　　　　　　　　　　　　　　　　　　　　　　　　　　　　　　　　　　　　　　　　　　　　　　　　　　　　　　　　　　　　　　　　　　　　　　　　　　　　　　　　　　　　　　　　　　　　　　　　　　　　　　　　　　　　　　　　　　　　　　　　　　　　　　　　　　　　　　　　　　　　　　　　　　　　　　　　　　　　　　　　　　　　　　　　　　　　　　　　　　　　　　　　　　　　　　　　　　　　　　　　　　　　　　　　　　　　　　　　　　　　　　　　　　　　　　　　　　　　　　　　　　　　　　　　　　　　　　　　　　　　　　　　　　　　　　　　　　　　　　　　　　　　　　　　　　　　　　　　　　　　　　　　　　　　　　　　　　　　　　　　　　　　　　　　　　　　　　　　　　　　　　　　　　　　　　　　　　　　　　　　　　　　　　　　　　　　　　　　　　　　　　　　　　　　　　　　　　　　　　　　　　　　　　　　　　　　　　　　　　　　　　　　　　　　　　　　　　　　　　　　　　　　　　　　　　　　　　　　　　　　　　　　　　　　　　　　　　　　　　　　　　　　　　　　　　　　　　　　　　　　　　　　　　　　　　　　　　　　　　　　　　　　　　　　　　　　　　　　　　　　　　　　　　　　　　　　　　　　　　　　　　　　　　　　　　　　　　　　　　　　　　　　　　　　　　　　　　　　　　　　　　　　　　　　　　　　　　　　　　　　　　　　　　　　　　　　　　　　　　　　　　　　　　　　　　　　　　　　　　　　　　　　　　　　　　　　　　　　　　　　　　　　　　　　　　　　　　　　　　　　　　　　　　　　　　　　　　　　　　　　　　　　　　　　　　　　　　　　　　　　　　　　　　　　　　　　　　　　　　　　　　　　　　　　　　　　　　　　　　　　　　　　　　　　　　　　　　　　　　　　　　　　　　　　　　　　　　　　　　　　　　　　　　　　　　　　　　　　　　　　　　　　　　　　　　　　　　　　　　　　　　　　　　　　　　　　　　　　　　　　　　　　　　　　　　　　　　　　　　　　　　　　　　　　　　　　　　　　　　　　　　　　　　　　　　　　　　　　　　　　　　　　　　　　　　　　　　　　　　　　　　　　　　　　　　　　　　　　　　　　　　　　　　　　　　　　　　　　　　　　　　　　　　　　　　　　　　　　　　　　　　　　　　　　　　　　　　　　　　　　　　　　　　　　　　　　　　　　　　　　　　　　　　　　　　　　　　　　　　　　　　　　　　　　　　　　　　　　　　　　　　　　　　　　　　　　　　　　　　　　　　　　　　　　　　　　　　　　　　　　　　　　　　　　　　　　　　　　　　　　　　　　　　　　　　　　　　　　　　　　　　　　　　　　　　　　　　　　　　　　　　　　　　　　　　　　　　　　　　　　　　　　　　　　　　　　　　　　　　　　　　　　　　　　　　　　　　　　　　　　　　　　　　　　　　　　　　　　　　　　　　　　　　　　　　　　　　　　　　　　　　　　　　　　　　　　　　　　　　　　　　　　　　　　　　　　　　　　　　　　　　　　　　　　　　　　　　　　　　　　　　　　　　　　　　　　　　　　　　　　　　　　　　　　　　　　　　　　　　　　　　　　　　　　　　　　　　　　　　　　　　　　　　　　　　　　　　　　　　　　　　　　　　　　　　　　　　　　　　　　　　　　　　　　　　　　　　　　　　　　　　　　　　　　　　　　　　　　　　　　　　　　　　　　　　　　　　　　　　　　　　　　　　　　　　　　　　　　　　　　　　　　　　　　　　　　　　　　　　　　　　　　　　　　　　　　　　　　　　　　　　　　　　　　　　　　　　　　　　　　　　　　　　　　　　　　　　　　　　　　　　　　　　　　　　　　　　　　　　　　　　　　　　　　　　　　　　　　　　　　　　　　　　　　　　　　　　　　　　　　　　　　　　　　　　　　　　　　　　　　　　　　　　　　　　　　　　　　　　　　　　　　　　　　　　　　　　　　　　　　　　　　　　　　　　　　　　　　　　　　　　　　　　　　　　　　　　　　　　　　　　　　　　　　　　　　　　　　　　　　　　　　　　　　　　　　　　　　　　　　　　　　　　　　　　　　　　　　　　　　　　　　　　　　　　　　　　　　　　　　　　　　　　　　　　　　　　　　　　　　　　　　　　　　　　　　　　　　　　　　　　　　　　　　　　　　　　　　　　　　　　　　　　　　　　　　　　　　　　　　　　　　　　　　　　　　　　　　　　　　　　　　　　　　　　　　　　　　　　　　　　　　　　　　　　　　　　　　　　　　　　　　　　　　　　　　　　　　　　　　　　　　　　　　　　　　　　　　　　　　　　　　　　　　　　　　　　　　　　　　　　　　　　　　　　　　　　　　　　　　　　　　　　　　　　　　　　　　　　　　　　　　　　　　　　　　　　　　　　　　　　　　　　　　　　　　　　　　　　　　　　　　　　　　　　　　　　　　　　　　　　　　　　　　　　　　　　　　　　　　　　　　　　　　　　　　　　　　　　　　　　　　　　　　　　　　　　　　　　　　　　　　　　　　　　　　　　　　　　　　　　　　　　　　　　　　　　　　　　　　　　　　　　　　　　　　　　　　　　　　　　　　　　　　　　　　　　　　　　　　　　　　　　　　　　　　　　　　　　　　　　　　　　　　　　　　　　　　　　　　　　　　　　　　　　　　　　　　　　　　　　　　　　　　　　　　　　　　　　　　　　　　　　　　　　　　　　　　　　　　　　　　　　　　　　　　　　　　　　　　　　　　　　　　　　　　　　　　　　　　　　　　　　　　　　　　　　　　　　　　　　　　　　　　　　　　　　　　　　　　　　　　　　　　　　　　　　　　　　　　　　　　　　　　　　　　　　　　　　　　　　　　　　　　　　　　　　　　　　　　　　　　　　　　　　　　　　　　　　　　　　　　　　　　　　　　　　　　　　　　　　　　　　　　　　　　　　　　　　　　　　　　　　　　　　　　　　　　　　　　　　　　　　　　　　　　　　　　　　　　　　　　　　　　　　　　　　　　　　　　　　　　　　　　　　　　　　　　　　　　　　　　　　　　　　　　　　　　　　　　　　　　　　　　　　　　　　　　　　　　　　　　　　　　　　　　　　　　　　　　　　　　　　　　　　　　　　　　　　　　　　　　　　　　　　　　　　　　　　　　　　　　　　　　　　　　　　　　　　　　　　　　　　　　　　　　　　　　　　　　　　　　　　　　　　　　　　　　　　　　　　　　　　　　　　　　　　　　　　　　　　　　　　　　　　　　　　　　　　　　　　　　　　　　　　　　　　　　　　　　　　　　　　　　　　　　　　　　　　　　　　　　　　　　　　　　　　　　　　　　　　　　　　　　　　　　　　　　　　　　　　　　　　　　　　　　　　　　　　　　　　　　　　　　　　　　　　　　　　　　　　　　　　　　　　　　　　　　　　　　　　　　　　　　　　　　　　　　　　　　　　　　　　　　　　　　　　　　　　　　　　　　　　　　　　　　　　　　　　　　　　　　　　　　　　　　　　　　　　　　　　　　　　　　　　　　　　　　　　　　　　　　　　　　　　　　　　　　　　　　　　　　　　　　　　　　　　　　　　　　　　　　　　　　　　　　　　　　　　　　　　　　　　　　　　　　　　　　　　　　　　　　　　　　　　　　　　　　　　　　　　　　　　　　　　　　　　　　　　　　　　　　　　　　　　　　　　　　　　　　　　　　　　　　　　　　　　　　　　　　　　　　　　　　　　　　　　　　　　　　　　　　　　　　　　　　　　　　　　　　　　　　　　　　　　　　　　　　　　　　　　　　　　　　　　　　　　　　　　　　　　　　　　　　　　　　　　　　　　　　　　　　　　　　　　　　　　　　　　　　　　　　　　　　　　　　　　　　　　　　　　　　　　　　　　　　　　　　　　　　　　　　　　　　　　　　　　　　　　　　　　　　　　　　　　　　　　　　　　　　　　　　　　　　　　　　　　　　　　　　　　　　　　　　　　　　　　　　　　　　　　　　　　　　　　　　　　　　　　　　　　　　　　　　　　　　　　　　　　　　　　　　　　　　　　　　　　　　　　　　　　　　　　　　　　　　　　　　　　　　　　　　　　　　　　　　　　　　　　　　　　　　　　　　　　　　　　　　　　　　　　　　　　　　　　　　　　　　　　　　　　　　　　　　　　　　　　　　　　　　　　　　　　　　　　　　　　　　　　　　　　　　　　　　　　　　　　　　　　　　　　　　　　　　　　　　　　　　　　　　　　　　　　　　　　　　　　　　　　　　　　　　　　　　　　　　　　　　　　　　　　　　　　　　　　　　　　　　　　　　　　　　　　　　　　　　　　　　　　　　　　　　　　　　　　　　　　　　　　　　　　　　　　　　　　　　　　　　　　　　　　　　　　　　　　　　　　　　　　　　　　　　　　　　　　　　　　　　　　　　　　　　　　　　　　　　　　　　　　　　　　　　　　　　　　　　　　　　　　　　　　　　　　　　　　　　　　　　　　　　　　　　　　　　　　　　　　　　　　　　　　　　　　　　　　　　　　　　　　　　　　　　　　　　　　　　　　　　　　　　　　　　　　　　　　　　　　　　　　　　　　　　　　　　　　　　　　　　　　　　　　　　　　　　　　　　　　　　　　　　　　　　　　　　　　　　　　　　　　　　　　　　　　　　　　　　　　　　　　　　　　　　　　　　　　　　　　　　　　　　　　　　　　　　　　　　　　　　　　　　　　　　　　　　　　　　　　　　　　　　　　　　　　　　　　　　　　　　　　　　　　　　　　　　　　　　　　　　　　　　　　　　　　　　　　　　　　　　　　　　　　　　　　　　　　　　　　　　　　　　　　　　　　　　　　　　　　　　　　　　　　　　　　　　　　　　　　　　　　　　　　　　　　　　　　　　　　　　　　　　　　　　　　　　　　　　　　　　　　　　　　　　　　　　　　　　　　　　　　　　　　　　　　　　　　　　　　　　　　　　　　　　　　　　　　　　　　　　　　　　　　　　　　　　　　　　　　　　　　　　　　　　　　　　　　　　　　　　　　　　　　　　　　　　　　　　　　　　　　　　　　　　　　　　　　　　　　　　　　　　　　　　　　　　　　　　　　　　　　　　　　　　　　　　　　　　　　　　　　　　　　　　　　　　　　　　　　　　　　　　　　　　　　　　　　　　　　　　　　　　　　　　　　　　　　　　　　　　　　　　　　　　　　　　　　　　　　　　　　　　　　　　　　　　　　　　　　　　　　　　　　　　　　　　　　　　　　　　　　　　　　　　　　　　　　　　　　　　　　　　　　　　　　　　　　　　　　　　　　　　　　　　　　　　　　　　　　　　　　　　　　　　　　　　　　　　　　　　　　　　　　　　　　　　　　　　　　　　　　　　　　　　　　　　　　　　　　　　　　　　　　　　　　　　　　　　　　　　　　　　　　　　　　　　　　　　　　　　　　　　　　　　　　　　　　　　　　　　　　　　　　　　　　　　　　　　　　　　　　　　　　　　　　　　　　　　　　　　　　　　　　　　　　　　　　　　　　　　　　　　　　　　　　　　　　　　　　　　　　　　　　　　　　　　　　　　　　　　　　　　　　　　　　　　　　　　　　　　　　　　　　　　　　　　　　　　　　　　　　　　　　　　　　　　　　　　　　　　　　　　　　　　　　　　　　　　　　　　　　　　　　　　　　　　　　　　　　　　　　　　　　　　　　　　　　　　　　　　　　　　　　　　　　　　　　　　　　　　　　　　　　　　　　　　　　　　　　　　　　　　　　　　　　　　　　　　　　　　　　　　　　　　　　　　　　　　　　　　　　　　　　　　　　　　　　　　　　　　　　　　　　　　　　　　　　　　　　　　　　　　　　　　　　　　　　　　　　　　　　　　　　　　　　　　　　　　　　　　　　　　　　　　　　　　　　　　　　　　　　　　　　　　　　　　　　　　　　　　　　　　　　　　　　　　　　　　　　　　　　　　　　　　　　　　　　　　　　　　　　　　　　　　　　　　　　　　　　　　　　　　　　　　　　　　　　　　　　　　　　　　　　　　　　　　　　　　　　　　　　　　　　　　　　　　　　　　　　　　　　　　　　　　　　　　　　　　　　　　　　　　　　　　　　　　　　　　　　　　　　　　　　　　　　　　　　　　　　　　　　　　　　　　　　　　　　　　　　　　　　　　　　　　　　　　　　　　　　　　　　　　　　　　　　　　　　　　　　　　　　　　　　　　　　　　　　　　　　　　　　　　　　　　　　　　　　　　　　　　　　　　　　　　　　　　　　　　　　　　　　　　　　　　　　　　　　　　　　　　　　　　　　　　　　　　　　　　　　　　　　　　　　　　　　　　　　　　　　　　　　　　　　　　　　　　　　　　　　　　　　　　　　　　　　　　　　　　　　　　　　　　　　　　　　　　　　　　　　　　　　　　　　　　　　　　　　　　　　　　　　　　　　　　　　　　　　　　　　　　　　　　　　　　　　　　　　　　　　　　　　　　　　　　　　　　　　　　　　　　　　　　　　　　　　　　　　　　　　　　　　　　　　　　　　　　　　　　　　　　　　　　　　　　　　　　　　　　　　　　　　　　　　　　　　　　　　　　　　　　　　　　　　　　　　　　　　　　　　　　　　　　　　　　　　　　　　　　　　　　　　　　　　　　　　　　　　　　　　　　　　　　　　　　　　　　　　　　　　　　　　　　　　　　　　　　　　　　　　　　　　　　　　　　　　　　　　　　　　　　　　　　　　　　　　　　　　　　　　　　　　　　　　　　　　　　　　　　　　　　　　　　　　　　　　　　　　　　　　　　　　　　　　　　　　　　　　　　　　　　　　　　　　　　　　　　　　　　　　　　　　　　　　　　　　　　　　　　　　　　　　　　　　　　　　　　　　　　　　　　　　　　　　　　　　　　　　　　　　　　　　　　　　　　　　　　　　　　　　　　　　　　　　　　　　　　　　　　　　　　　　　　　　　　　　　　　　　　　　　　　　　　　　　　　　　　　　　　　　　　　　　　　　　　　　　　　　　　　　　　　　　　　　　　　　　　　　　　　　　　　　　　　　　　　　　　　　　　　　　　　　　　　　　　　　　　　　　　　　　　　　　　　　　　　　　　　　　　　　　　　　　　　　　　　　　　　　　　　　　　　　　　　　　　　　　　　　　　　　　　　　　　　　　　　　　　　　　　　　　　　　　　　　　　　　　　　　　　　　　　　　　　　　　　　　　　　　　　　　　　　　　　　　　　　　　　　　　　　　　　　　　　　　　　　　　　　　　　　　　　　　　　　　　　　　　　　　　　　　　　　　　　　　　　　　　　　　　　　　　　　　　　　　　　　　　　　　　　　　　　　　　　　　　　　　　　　　　　　　　　　　　　　　　　　　　　　　　　　　　　　　　　　　　　　　　　　　　　　　　　　　　　　　　　　　　　　　　　　　　　　　　　　　　　　　　　　　　　　　　　　　　　　　　　　　　　　　　　　　　　　　　　　　　　　　　　　　　　　　　　　　　　　　　　　　　　　　　　　　　　　　　　　　　　　　　　　　　　　　　　　　　　　　　　　　　　　　　　　　　　　　　　　　　　　　　　　　　　　　　　　　　　　　　　　　　　　　　　　　　　　　　　　　　　　　　　　　　　　　　　　　　　　　　　　　　　　　　　　　　　　　　　　　　　　　　　　　　　　　　　　　　　　　　　　　　　　　　　　　　　　　　　　　　　　　　　　　　　　　　　　　　　　　　　　　　　　　　　　　　　　　　　　　　　　　　　　　　　　　　　　　　　　　　　　　　　　　　　　　　　　　　　　　　　　　　　　　　　　　　　　　　　　　　　　　　　　　　　　　　　　　　　　　　　　　　　　　　　　　　　　　　　　　　　　　　　　　　　　　　　　　　　　　　　　　　　　　　　　　　　　　　　　　　　　　　　　　　　　　　　　　　　　　　　　　　　　　　　　　　　　　　　　　　　　　　　　　　　　　　　　　　　　　　　　　　　　　　　　　　　　　　　　　　　　　　　　　　　　　　　　　　　　　　　　　　　　　　　　　　　　　　　　　　　　　　　　　　　　　　　　　　　　　　　　　　　　　　　　　　　　　　　　　　　　　　　　　　　　　　　　　　　　　　　　　　　　　　　　　　　　　　　　　　　　　　　　　　　　　　　　　　　　　　　　　　　　　　　　　　　　　　　　　　　　　　　　　　　　　　　　　　　　　　　　　　　　　　　　　　　　　　　　　　　　　　　　　　　　　　　　　　　　　　　　　　　　　　　　　　　　　　　　　　　　　　　　　　　　　　　　　　　　　　　　　　　　　　　　　　　　　　　　　　　　　　　　　　　　　　　　　　　　　　　　　　　　　　　　　　　　　　　　　　　　　　　　　　　　　　　　　　　　　　　　　　　　　　　　　　　　　　　　　　　　　　　　　　　　　　　　　　　　　　　　　　　　　　　　　　　　　　　　　　　　　　　　　　　　　　　　　　　　　　　　　　　　　　　　　　　　　　　　　　　　　　　　　　　　　　　　　　　　　　　　　　　　　　　　　　　　　　　　　　　　　　　　　　　　　　　　　　　　　　　　　　　　　　　　　　　　　　　　　　　　　　　　　　　　　　　　　　　　　　　　　　　　　　　　　　　　　　　　　　　　　　　　　　　　　　　　　　　　　　　　　　　　　　　　　　　　　　　　　　　　　　　　　　　　　　　　　　　　　　　　　　　　　　　　　　　　　　　　　　　　　　　　　　　　　　　　　　　　　　　　　　　　　　　　　　　　　　　　　　　　　　　　　　　　　　　　　　　　　　　　　　　　　　　　　　　　　　　　　　　　　　　　　　　　　　　　　　　　　　　　　　　　　　　　　　　　　　　　　　　　　　　　　　　　　　　　　　　　　　　　　　　　　　　　　　　　　　　　　　　　　　　　　　　　　　　　　　　　　　　　　　　　　　　　　　　　　　　　　　　　　　　　　　　　　　　　　　　　　　　　　　　　　　　　　　　　　　　　　　　　　　　　　　　　　　　　　　　　　　　　　　　　　　　　　　　　　　　　　　　　　　　　　　　　　　　　　　　　　　　　　　　　　　　　　　　　　　　　　　　　　　　　　　　　　　　　　　　　　　　　　　　　　　　　　　　　　　　　　　　　　　　　　　　　　　　　　　　　　　　　　　　　　　　　　　　　　　　　　　　　　　　　　　　　　　　　　　　　　　　　　　　　　　　　　　　　　　　　　　　　　　　　　　　　　　　　　　　　　　　　　　　　　　　　　　　　　　　　　　　　　　　　　　　　　　　　　　　　　　　　　　　　　　　　　　　　　　　　　　　　　　　　　　　　　　　　　　　　　　　　　　　　　　　　　　　　　　　　　　　　　　　　　　　　　　　　　　　　　　　　　　　　　　　　　　　　　　　　　　　　　　　　　　　　　　　　　　　　　　　　　　　　　　　　　　　　　　　　　　　　　　　　　　　　　　　　　　　　　　　　　　　　　　　　　　　　　　　　　　　　　　　　　　　　　　　　　　　　　　　　　　　　　　　　　　　　　　　　　　　　　　　　　　　　　　　　　　　　　　　　　　　　　　　　　　　　　　　　　　　　　　　　　　　　　　　　　　　　　　　　　　　　　　　　　　　　　　　　　　　　　　　　　　　　　　　　　　　　　　　　　　　　　　　　　　　　　　　　　　　　　　　　　　　　　　　　　　　　　　　　　　　　　　　　　　　　　　　　　　　　　　　　　　　　　　　　　　　　　　　　　　　　　　　　　　　　　　　　　　　　　　　　　　　　　　　　　　　　　　　　　　　　　　　　　　　　　　　　　　　　　　　　　　　　　　　　　　　　　　　　　　　　　　　　　　　　　　　　　　　　　　　　　　　　　　　　　　　　　　　　　　　　　　　　　　　　　　　　　　　　　　　　　　　　　　　　　　　　　　　　　　　　　　　　　　　　　　　　　　　　　　　　　　　　　　　　　　　　　　　　　　　　　　　　　　　　　　　　　　　　　　　　　　　　　　　　　　　　　　　　　　　　　　　　　　　　　　　　　　　　　　　　　　　　　　　　　　　　　　　　　　　　　　　　　　　　　　　　　　　　　　　　　　　　　　　　　　　　　　　　　　　　　　　　　　　　　　　　　　　　　　　　　　　　　　　　　　　　　　　　　　　　　　　　　　　　　　　　　　　　　　　　　　　　　　　　　　　　　　　　　　　　　　　　　　　　　　　　　　　　　　　　　　　　　　　　　　　　　　　　　　　　　　　　　　　　　　　　　　　　　　　　　　　　　　　　　　　　　　　　　　　　　　　　　　　　　　　　　　　　　　　　　　　　　　　　　　　　　　　　　　　　　　　　　　　　　　　　　　　　　　　　　　　　　　　　　　　　　　　　　　　　　　　　　　　　　　　　　　　　　　　　　　　　　　　　　　　　　　　　　　　　　　　　　　　　　　　　　　　　　　　　　　　　　　　　　　　　　　　　　　　　　　　　　　　　　　　　　　　　　　　　　　　　　　　　　　　　　　　　　　　　　　　　　　　　　　　　　　　　　　　　　　　　　　　　　　　　　　　　　　　　　　　　　　　　　　　　　　　　　　　　　　　　　　　　　　　　　　　　　　　　　　　　　　　　　　　　　　　　　　　　　　　　　　　　　　　　　　　　　　　　　　　　　　　　　　　　　　　　　　　　　　　　　　　　　　　　　　　　　　　　　　　　　　　　　　　　　　　　　　　　　　　　　　　　　　　　　　　　　　　　　　　　　　　　　　　　　　　　　　　　　　　　　　　　　　　　　　　　　　　　　　　　　　　　　　　　　　　　　　　　　　　　　　　　　　　　　　　　　　　　　　　　　　　　　　　　　　　　　　　　　　　　　　　　　　　　　　　　　　　　　　　　　　　　　　　　　　　　　　　　　　　　　　　　　　　　　　　　　　　　　　　　　　　　　　　　　　　　　　　　　　　　　　　　　　　　　　　　　　　　　　　　　　　　　　　　　　　　　　　　　　　　　　　　　　　　　　　　　　　　　　　　　　　　　　　　　　　　　　　　　　　　　　　　　　　　　　　　　　　　　　　　　　　　　　　　　　　　　　　　　　　　　　　　　　　　　　　　　　　　　　　　　　　　　　　　　　　　　　　　　　　　　　　　　　　　　　　　　　　　　　　　　　　　　　　　　　　　　　　　　　　　　　　　　　　　　　　　　　　　　　　　　　　　　　　　　　　　　　　　　　　　　　　　　　　　　　　　　　　　　　　　　　　　　　　　　　　　　　　　　　　　　　　　　　　　　　　　　　　　　　　　　　　　　　　　　　　　　　　　　　　　　　　　　　　　　　　　　　　　　　　　　　　　　　　　　　　　　　　　　　　　　　　　　　　　　　　　　　　　　　　　　　　　　　　　　　　　　　　　　　　　　　　　　　　　　　　　　　　　　　　　　　　　　　　　　　　　　　　　　　　　　　　　　　　　　　　　　　　　　　　　　　　　　　　　　　　　　　　　　　　　　　　　　　　　　　　　　　　　　　　　　　　　　　　　　　　　　　　　　　　　　　　　　　　　　　　　　　　　　　　　　　　　　　　　　　　　　　　　　　　　　　　　　　　　　　　　　　　　　　　　　　　　　　　　　　　　　　　　　　　　　　　　　　　　　　　　　　　　　　　　　　　　　　　　　　　　　　　　　　　　　　　　　　　　　　　　　　　　　　　　　　　　　　　　　　　　　　　　　　　　　　　　　　　　　　　　　　　　　　　　　　　　　　　　　　　　　　　　　　　　　　　　　　　　　　　　　　　　　　　　　　　　　　　　　　　　　　　　　　　　　　　　　　　　　　　　　　　　　　　　　　　　　　　　　　　　　　　　　　　　　　　　　　　　　　　　　　　　　　　　　　　　　　　　　　　　　　　　　　　　　　　　　　　　　　　　　　　　　　　　　　　　　　　　　　　　　　　　　　　　　　　　　　　　　　　　　　　　　　　　　　　　　　　　　　　　　　　　　　　　　　　　　　　　　　　　　　　　　　　　　　　　　　　　　　　　　　　　　　　　　　　　　　　　　　　　　　　　　　　　　　　　　　　　　　　　　　　　　　　　　　　　　　　　　　　　　　　　　　　　　　　　　　　　　　　　　　　　　　　　　　　　　　　　　　　　　　　　　　　　　　　　　　　　　　　　　　　　　　　　　　　　　　　　　　　　　　　　　　　　　　　　　　　　　　　　　　　　　　　　　　　　　　　　　　　　　　　　　　　　　　　　　　　　　　　　　　　　　　　　　　　　　　　　　　　　　　　　　　　　　　　　　　　　　　　　　　　　　　　　　　　　　　　　　　　　　　　　　　　　　　　　　　　　　　　　　　　　　　　　　　　　　　　　　　　　　　　　　　　　　　　　　　　　　　　　　　　　　　　　　　　　　　　　　　　　　　　　　　　　　　　　　　　　　　　　　　　　　　　　　　　　　　　　　　　　　　　　　　　　　　　　　　　　　　　　　　　　　　　　　　　　　　　　　　　　　　　　　　　　　　　　　　　　　　　　　　　　　　　　　　　　　　　　　　　　　　　　　　　　　　　　　　　　　　　　　　　　　　　　　　　　　　　　　　　　　　　　　　　　　　　　　　　　　　　　　　　　　　　　　　　　　　　　　　　　　　　　　　　　　　　　　　　　　　　　　　　　　　　　　　　　　　　　　　　　　　　　　　　　　　　　　　　　　　　　　　　　　　　　　　　　　　　　　　　　　　　　　　　　　　　　　　　　　　　　　　　　　　　　　　　　　　　　　　　　　　　　　　　　　　　　　　　　　　　　　　　　　　　　　　　　　　　　　　　　　　　　　　　　　　　　　　　　　　　　　　　　　　　　　　　　　　　　　　　　　　　　　　　　　　　　　　　　　　　　　　　　　　　　　　　　　　　　　　　　　　　　　　　　　　　　　　　　　　　　　　　　　　　　　　　　　　　　　　　　　　　　　　　　　　　　　　　　　　　　　　　　　　　　　　　　　　　　　　　　　　　　　　　　　　　　　　　　　　　　　　　　　　　　　　　　　　　　　　　　　　　　　　　　　　　　　　　　　　　　　　　　　　　　　　　　　　　　　　　　　　　　　　　　　　　　　　　　　　　　　　　　　　　　　　　　　　　　　　　　　　　　　　　　　　　　　　　　　　　　　　　　　　　　　　　　　　　　　　　　　　　　　　　　　　　　　　　　　　　　　　　　　　　　　　　　　　　　　　　　　　　　　　　　　　　　　　　　　　　　　　　　　　　　　　　　　　　　　　　　　　　　　　　　　　　　　　　　　　　　　　　　　　　　　　　　　　　　　　　　　　　　　　　　　　　　　　　　　　　　　　　　　　　　　　　　　　　　　　　　　　　　　　　　　　　　　　　　　　　　　　　　　　　　　　　　　　　　</t>
  </si>
  <si>
    <t>年  度</t>
  </si>
  <si>
    <t>男子の占める割合</t>
  </si>
  <si>
    <t xml:space="preserve"> (1)  学校数は3校で、前年度と同数で私立のみとなっている。</t>
  </si>
  <si>
    <t>表-36  学生数（私立）</t>
  </si>
  <si>
    <t>うち過年度</t>
  </si>
  <si>
    <t>中学卒業者</t>
  </si>
  <si>
    <t xml:space="preserve">        いる。</t>
  </si>
  <si>
    <t>(単位：人・％)</t>
  </si>
  <si>
    <t xml:space="preserve">  (1)  学校数は1校(併置校)で、前年度と同数となっている。</t>
  </si>
  <si>
    <t>表-14 通信教育生徒数の推移</t>
  </si>
  <si>
    <t>(単位：人)</t>
  </si>
  <si>
    <t>4 特別支援学校</t>
  </si>
  <si>
    <t>表-16  特別支援学校の学校数等</t>
  </si>
  <si>
    <t>学校数</t>
  </si>
  <si>
    <t>在学者数</t>
  </si>
  <si>
    <t>教員数</t>
  </si>
  <si>
    <t>(本務者)</t>
  </si>
  <si>
    <t>表-17  特別支援学校の学校数・学級数</t>
  </si>
  <si>
    <t xml:space="preserve">学 校 数 </t>
  </si>
  <si>
    <t>学  級  数</t>
  </si>
  <si>
    <t>幼稚部</t>
  </si>
  <si>
    <t>小学部</t>
  </si>
  <si>
    <t>中学部</t>
  </si>
  <si>
    <t>高 等 部</t>
  </si>
  <si>
    <t>本科</t>
  </si>
  <si>
    <t>専攻科</t>
  </si>
  <si>
    <t>別科</t>
  </si>
  <si>
    <t>表-18 特別支援学校の児童・生徒数及び教員数</t>
  </si>
  <si>
    <t>年 度</t>
  </si>
  <si>
    <t>児童・生徒数</t>
  </si>
  <si>
    <t>生徒</t>
  </si>
  <si>
    <t>教員</t>
  </si>
  <si>
    <t xml:space="preserve"> (単位：校・人)</t>
  </si>
  <si>
    <t>(単位：校・学級)</t>
  </si>
  <si>
    <t xml:space="preserve">  (単位：人)</t>
  </si>
  <si>
    <t>５ 幼稚園</t>
  </si>
  <si>
    <t>表-19 幼稚園の設置者別園数等</t>
  </si>
  <si>
    <t>(単位：園・人)</t>
  </si>
  <si>
    <t>対 前 年 差</t>
  </si>
  <si>
    <t>教職員</t>
  </si>
  <si>
    <t>表-20　幼稚園の学級数及び在園者数等</t>
  </si>
  <si>
    <t>学 級 数</t>
  </si>
  <si>
    <t>在 園 者 数</t>
  </si>
  <si>
    <t>修 了 者 数</t>
  </si>
  <si>
    <t>就 園 率</t>
  </si>
  <si>
    <t>県</t>
  </si>
  <si>
    <t>表-21　幼稚園の設置者別教員数・職員数</t>
  </si>
  <si>
    <t>設置者</t>
  </si>
  <si>
    <t>園長</t>
  </si>
  <si>
    <t>副園長</t>
  </si>
  <si>
    <t>教頭</t>
  </si>
  <si>
    <t>主幹
教諭</t>
  </si>
  <si>
    <t>指導
教諭</t>
  </si>
  <si>
    <t>教諭</t>
  </si>
  <si>
    <t>助教諭</t>
  </si>
  <si>
    <t>養護</t>
  </si>
  <si>
    <t>養護
助教諭</t>
  </si>
  <si>
    <t>男</t>
  </si>
  <si>
    <t>本　務　者</t>
  </si>
  <si>
    <t>兼　務　者</t>
  </si>
  <si>
    <t>栄養
教諭</t>
  </si>
  <si>
    <t>講師</t>
  </si>
  <si>
    <t>職　員　数</t>
  </si>
  <si>
    <t>事務
職員</t>
  </si>
  <si>
    <t>女</t>
  </si>
  <si>
    <t xml:space="preserve">       ・国立の園数は1園で、昭和45年度以降変わらない。</t>
  </si>
  <si>
    <t>　</t>
  </si>
  <si>
    <t>(単位：学級・人・％）</t>
  </si>
  <si>
    <t>(単位：人）</t>
  </si>
  <si>
    <t>教　員　数</t>
  </si>
  <si>
    <t>教　員　数</t>
  </si>
  <si>
    <t>教育
補助員</t>
  </si>
  <si>
    <t>用務･
警備･他</t>
  </si>
  <si>
    <t>6 専修学校</t>
  </si>
  <si>
    <t>表-22  専修学校の学校数･生徒数</t>
  </si>
  <si>
    <t>学  校  数</t>
  </si>
  <si>
    <t>生  徒  数</t>
  </si>
  <si>
    <t>高等課程</t>
  </si>
  <si>
    <t>専門課程</t>
  </si>
  <si>
    <t>一般課程</t>
  </si>
  <si>
    <t>表-23  専修学校の学校数・生徒数</t>
  </si>
  <si>
    <t>区  分</t>
  </si>
  <si>
    <t>私    立</t>
  </si>
  <si>
    <t>学 校 数</t>
  </si>
  <si>
    <t>課</t>
  </si>
  <si>
    <t>程</t>
  </si>
  <si>
    <t>高等</t>
  </si>
  <si>
    <t>別</t>
  </si>
  <si>
    <t>生</t>
  </si>
  <si>
    <t>徒</t>
  </si>
  <si>
    <t>専門</t>
  </si>
  <si>
    <t>数</t>
  </si>
  <si>
    <t>一般</t>
  </si>
  <si>
    <t>計</t>
  </si>
  <si>
    <t>男</t>
  </si>
  <si>
    <t>女</t>
  </si>
  <si>
    <t>(単位：校・人)</t>
  </si>
  <si>
    <t>教員数</t>
  </si>
  <si>
    <t>(単位：校・人)</t>
  </si>
  <si>
    <t>学　校
法人立</t>
  </si>
  <si>
    <t>準学校
法人立</t>
  </si>
  <si>
    <t>社　団
法人立</t>
  </si>
  <si>
    <t>その他の
法人立</t>
  </si>
  <si>
    <t>個人立</t>
  </si>
  <si>
    <t>表－24   専修学校の所在地別学校数･生徒数･教員数等</t>
  </si>
  <si>
    <t>（単位：校・学科・人)</t>
  </si>
  <si>
    <t>学</t>
  </si>
  <si>
    <t>学  科  数</t>
  </si>
  <si>
    <t xml:space="preserve">    生   徒   数</t>
  </si>
  <si>
    <t xml:space="preserve"> 教 員 数(本務者)</t>
  </si>
  <si>
    <t>市 町</t>
  </si>
  <si>
    <t>校</t>
  </si>
  <si>
    <t>高等</t>
  </si>
  <si>
    <t>専門</t>
  </si>
  <si>
    <t>一般</t>
  </si>
  <si>
    <t>数</t>
  </si>
  <si>
    <t>課程</t>
  </si>
  <si>
    <t>うち女</t>
  </si>
  <si>
    <t>佐 賀 県</t>
  </si>
  <si>
    <t>佐 賀 市</t>
  </si>
  <si>
    <t>唐 津 市</t>
  </si>
  <si>
    <t>鳥 栖 市</t>
  </si>
  <si>
    <t>伊万里市</t>
  </si>
  <si>
    <t>武 雄 市</t>
  </si>
  <si>
    <t>鹿 島 市</t>
  </si>
  <si>
    <t>嬉 野 市</t>
  </si>
  <si>
    <t>有 田 町</t>
  </si>
  <si>
    <t xml:space="preserve">     ている。</t>
  </si>
  <si>
    <t>表－25  専修学校の所在地別入学者数・卒業者数</t>
  </si>
  <si>
    <t>（単位：人)</t>
  </si>
  <si>
    <t>入 学 者 数</t>
  </si>
  <si>
    <t>卒 業 者 数</t>
  </si>
  <si>
    <t xml:space="preserve">表－26   専修学校の学科別生徒数 </t>
  </si>
  <si>
    <t>（単位：学科･人)</t>
  </si>
  <si>
    <t>課程名</t>
  </si>
  <si>
    <t>学 科 数</t>
  </si>
  <si>
    <t>生 徒 数</t>
  </si>
  <si>
    <t>修業年限別学科数</t>
  </si>
  <si>
    <t>学 科 名</t>
  </si>
  <si>
    <t>1年0月～</t>
  </si>
  <si>
    <t>2年0月～</t>
  </si>
  <si>
    <t>3年0月</t>
  </si>
  <si>
    <t xml:space="preserve"> 昼 間</t>
  </si>
  <si>
    <t xml:space="preserve">  1年11月</t>
  </si>
  <si>
    <t xml:space="preserve">  2年11月</t>
  </si>
  <si>
    <t xml:space="preserve">   以上</t>
  </si>
  <si>
    <t>合  計</t>
  </si>
  <si>
    <t>高等課程</t>
  </si>
  <si>
    <t>准看護</t>
  </si>
  <si>
    <t>商業</t>
  </si>
  <si>
    <t>和    洋    裁</t>
  </si>
  <si>
    <t>専門課程</t>
  </si>
  <si>
    <t>自動車整備</t>
  </si>
  <si>
    <t>情  報  処  理</t>
  </si>
  <si>
    <t>工 業 ･ その他</t>
  </si>
  <si>
    <t>看          護</t>
  </si>
  <si>
    <t>歯  科  衛  生</t>
  </si>
  <si>
    <t>歯  科  技  工</t>
  </si>
  <si>
    <t>鍼・灸・あんま</t>
  </si>
  <si>
    <t>柔道整復</t>
  </si>
  <si>
    <t>理学・作業療法</t>
  </si>
  <si>
    <t>医 療 ･ その他</t>
  </si>
  <si>
    <t>調          理</t>
  </si>
  <si>
    <t>理          容</t>
  </si>
  <si>
    <t>美          容</t>
  </si>
  <si>
    <t>介護福祉</t>
  </si>
  <si>
    <t>教育社会福祉･その他</t>
  </si>
  <si>
    <t>商          業</t>
  </si>
  <si>
    <t>ビジネス</t>
  </si>
  <si>
    <t>一般課程</t>
  </si>
  <si>
    <t>製菓・製パン</t>
  </si>
  <si>
    <t>デザイン</t>
  </si>
  <si>
    <t>受  験 ･ 補  習</t>
  </si>
  <si>
    <t>7 各種学校</t>
  </si>
  <si>
    <t>表-27  各種学校の学校数等</t>
  </si>
  <si>
    <t>生徒数</t>
  </si>
  <si>
    <t>家政</t>
  </si>
  <si>
    <t xml:space="preserve">  (単位：校・人)</t>
  </si>
  <si>
    <t>表-28 各種学校の所在地別学校数・生徒数等</t>
  </si>
  <si>
    <t>(単位：校・課程・人）</t>
  </si>
  <si>
    <t>市町</t>
  </si>
  <si>
    <t>学校数</t>
  </si>
  <si>
    <t>課程数</t>
  </si>
  <si>
    <t>入学者数</t>
  </si>
  <si>
    <t>卒業者数</t>
  </si>
  <si>
    <t>教員数    (本務者)</t>
  </si>
  <si>
    <t>職員数</t>
  </si>
  <si>
    <t>計のうち  昼の課程</t>
  </si>
  <si>
    <t>高卒以上  の課程</t>
  </si>
  <si>
    <t>佐賀県</t>
  </si>
  <si>
    <t>佐賀市</t>
  </si>
  <si>
    <t>鳥栖市</t>
  </si>
  <si>
    <t>表-29 各種学校の課程別学校数・生徒数・卒業者数</t>
  </si>
  <si>
    <t>(単位：校・人）</t>
  </si>
  <si>
    <t>生徒数</t>
  </si>
  <si>
    <t>修業年限  1年未満   の課程    (再掲)</t>
  </si>
  <si>
    <t>修業年限  1年以上   の課程   (再掲)</t>
  </si>
  <si>
    <t>-</t>
  </si>
  <si>
    <t>和洋裁</t>
  </si>
  <si>
    <t>8 大  学</t>
  </si>
  <si>
    <t xml:space="preserve">      ・私立の学校は、1校である。</t>
  </si>
  <si>
    <t>表-30  学生数</t>
  </si>
  <si>
    <t>国 立</t>
  </si>
  <si>
    <t>女子の占</t>
  </si>
  <si>
    <t>める割合</t>
  </si>
  <si>
    <t>表-31 学部学生数</t>
  </si>
  <si>
    <t>表-33  教員数(本務者)</t>
  </si>
  <si>
    <t>合計</t>
  </si>
  <si>
    <t>北海道</t>
  </si>
  <si>
    <t>東北</t>
  </si>
  <si>
    <t>関東</t>
  </si>
  <si>
    <t>中部</t>
  </si>
  <si>
    <t>近畿</t>
  </si>
  <si>
    <t>中国</t>
  </si>
  <si>
    <t>四国</t>
  </si>
  <si>
    <t>九州</t>
  </si>
  <si>
    <t>内   訳</t>
  </si>
  <si>
    <t>福岡</t>
  </si>
  <si>
    <t>長崎</t>
  </si>
  <si>
    <t>熊本</t>
  </si>
  <si>
    <t>大分</t>
  </si>
  <si>
    <t>宮崎</t>
  </si>
  <si>
    <t>鹿児島</t>
  </si>
  <si>
    <t>沖縄</t>
  </si>
  <si>
    <t>-</t>
  </si>
  <si>
    <t xml:space="preserve"> </t>
  </si>
  <si>
    <t>東京</t>
  </si>
  <si>
    <t xml:space="preserve"> (1)  学校数は2校で、前年度と同数となっている。</t>
  </si>
  <si>
    <t xml:space="preserve">      ・国立の学校は、1校である。</t>
  </si>
  <si>
    <t>( 単位：人・％)</t>
  </si>
  <si>
    <t>　(注)学生数には学部学生のほか大学院、専攻科及び別科の学生並びに聴講生等を含む。</t>
  </si>
  <si>
    <t>( 単位：人)</t>
  </si>
  <si>
    <t>表-32  大学院学生数</t>
  </si>
  <si>
    <t xml:space="preserve"> (単位：人)</t>
  </si>
  <si>
    <t>(単位：人)</t>
  </si>
  <si>
    <t>(単位：人)</t>
  </si>
  <si>
    <t>(注)  1.  この報告書では、都道府県の地方区分を次のとおりとする。</t>
  </si>
  <si>
    <t xml:space="preserve">  北海道地方………北海道</t>
  </si>
  <si>
    <t xml:space="preserve">  東北地方…………青森、岩手、宮城、秋田、山形、福島</t>
  </si>
  <si>
    <t xml:space="preserve">  関東地方…………茨城、栃木、群馬、埼玉、千葉、東京、神奈川</t>
  </si>
  <si>
    <t xml:space="preserve">  中部地方…………新潟、富山、石川、福井、山梨、長野、岐阜、静岡、愛知、三重</t>
  </si>
  <si>
    <t xml:space="preserve">  近畿地方…………滋賀、京都、大阪、兵庫、奈良、和歌山</t>
  </si>
  <si>
    <t xml:space="preserve">  中国地方…………鳥取、島根、岡山、広島、山口</t>
  </si>
  <si>
    <t xml:space="preserve">  四国地方…………徳島､ 香川､ 愛媛､ 高知</t>
  </si>
  <si>
    <t xml:space="preserve">  九州地方…………福岡、佐賀、長崎、熊本、大分、宮崎、鹿児島、沖縄</t>
  </si>
  <si>
    <t xml:space="preserve">      2. 「その他」とは、「外国において学校教育における12年の課程を終了した者」、｢専修学校</t>
  </si>
  <si>
    <t xml:space="preserve">        高等課程を終了した者」及び「高等学校卒業程度認定試験(平成17年文部科学省令第1号)</t>
  </si>
  <si>
    <t xml:space="preserve">        により文部科学大臣が行う高等学校卒業程度認定試験に合格した者」等である。（学校教</t>
  </si>
  <si>
    <t>　　　　育法施行規則第150条）</t>
  </si>
  <si>
    <t>九州       (含佐賀)</t>
  </si>
  <si>
    <t>9 短期大学</t>
  </si>
  <si>
    <t>｢不動産業，物品賃貸業｣｢学術研究，専門・技術サービス業」</t>
  </si>
  <si>
    <t>｢宿泊業，飲食サービス業｣｢生活関連サービス業，娯楽業」</t>
  </si>
  <si>
    <t>｢教育，学習支援業」｢医療，福祉」｢複合サービス事業」</t>
  </si>
  <si>
    <t>利 用 者 の た め に</t>
  </si>
  <si>
    <t>Ⅰ  利用上の注意</t>
  </si>
  <si>
    <t>1  本報告書の数値は、国立校（国立大学法人の設置する学校）を含めた数値を計上した。</t>
  </si>
  <si>
    <t>2  本年の全国及び都道府県の数値は、文部科学省報告書数値による。</t>
  </si>
  <si>
    <t>3  比率算出については、小数第2位を四捨五入した。</t>
  </si>
  <si>
    <t>4  統計表の中の記号は、次のように使う。</t>
  </si>
  <si>
    <t>「  － 」計数がない場合</t>
  </si>
  <si>
    <t>「  … 」計数があり得ない場合、又は計数を入手していない場合</t>
  </si>
  <si>
    <t>「  △ 」減少を示す</t>
  </si>
  <si>
    <t>「 0.0 」計数が単位未満の場合</t>
  </si>
  <si>
    <t>5  専修学校と各種学校</t>
  </si>
  <si>
    <t>両者とも、学校教育法にもとづく教育施設で、職業若しくは実際生活に必要な能力を</t>
  </si>
  <si>
    <t>養成し、又は教養の向上を図ることを目的とするものであるが、主な違いを下の表で</t>
  </si>
  <si>
    <t>示す。</t>
  </si>
  <si>
    <t>区    分</t>
  </si>
  <si>
    <t>専 修 学 校</t>
  </si>
  <si>
    <t>各 種 学 校</t>
  </si>
  <si>
    <t>修業年限</t>
  </si>
  <si>
    <t>1年以上</t>
  </si>
  <si>
    <t xml:space="preserve"> 1年以上とする。ただし、簡易に習得できる技術・技芸等の課程については3か月以上、1年未満とすることができる。</t>
  </si>
  <si>
    <t>授業時間      授業時数</t>
  </si>
  <si>
    <t xml:space="preserve"> 1年間にわたり、学科ごとに800時間以上であること。
 ただし、夜間学科等にあっては修業年限に応じて450時間以上とすることができる。</t>
  </si>
  <si>
    <t xml:space="preserve"> 1年以上の場合は1年間にわたり680時間以上、1年未満では修業期間に応じて授業時数を減じて定めるものとする。</t>
  </si>
  <si>
    <t>そ の 他</t>
  </si>
  <si>
    <t xml:space="preserve"> 教育を受けるものが常時40人以上であること。</t>
  </si>
  <si>
    <t>6  専修学校の課程</t>
  </si>
  <si>
    <t>(1)  高等課程</t>
  </si>
  <si>
    <t xml:space="preserve">  中学校若しくはこれに準ずる学校を卒業した者、又はこれに準ずる</t>
  </si>
  <si>
    <t xml:space="preserve">  学力があると認められた者に対して行う課程。</t>
  </si>
  <si>
    <t>(2)  専門課程</t>
  </si>
  <si>
    <t xml:space="preserve">  高等学校若しくはこれに準ずる学校を卒業した者、又はこれに準ず</t>
  </si>
  <si>
    <t xml:space="preserve">  る学力があると認められた者に対して行う課程。</t>
  </si>
  <si>
    <t>(3)  一般課程</t>
  </si>
  <si>
    <t xml:space="preserve">  高等課程又は専門課程の教育以外の教育を行う課程。</t>
  </si>
  <si>
    <t>Ⅱ  学校基本調査の概要</t>
  </si>
  <si>
    <t>1  調査の目的</t>
  </si>
  <si>
    <t xml:space="preserve">  この調査は、学校に関する基本的事項を調査し、学校教育行政上の基礎資料を得る</t>
  </si>
  <si>
    <t xml:space="preserve">  ことを目的とする。</t>
  </si>
  <si>
    <t>2  調査の範囲</t>
  </si>
  <si>
    <t xml:space="preserve">  国・公・私立の小学校、中学校、高等学校、特別支援学校、幼稚園、専修学校及び各種</t>
  </si>
  <si>
    <t>学校</t>
  </si>
  <si>
    <t>3  調査の種類及び調査事項</t>
  </si>
  <si>
    <t xml:space="preserve"> (1)  学校調査</t>
  </si>
  <si>
    <t>　学校数、学級数、児童生徒数、園児数、教職員数等</t>
  </si>
  <si>
    <t xml:space="preserve"> (2)  学校施設調査</t>
  </si>
  <si>
    <t>　国・公立の専修学校、各種学校及び私立の高等学校以下の</t>
  </si>
  <si>
    <t>学校の建物・土地面積</t>
  </si>
  <si>
    <t xml:space="preserve"> (3)  不就学学齢児童生徒調査</t>
  </si>
  <si>
    <t>　就学免除者、就学猶予者等</t>
  </si>
  <si>
    <t xml:space="preserve"> (4)  卒業後の状況調査</t>
  </si>
  <si>
    <t>　進学、就職等の状況</t>
  </si>
  <si>
    <t xml:space="preserve"> (5)  学校通信教育調査</t>
  </si>
  <si>
    <t>　学校数、生徒数、教職員数等</t>
  </si>
  <si>
    <t>4  調査期日</t>
  </si>
  <si>
    <t>5  用語の意味</t>
  </si>
  <si>
    <t xml:space="preserve"> (1)  学級数</t>
  </si>
  <si>
    <t>正規の手続きをしている学級数をいう。</t>
  </si>
  <si>
    <t xml:space="preserve"> (2)  児童生徒数</t>
  </si>
  <si>
    <t>されている者の数をいう。</t>
  </si>
  <si>
    <t xml:space="preserve"> (3)  単式学級</t>
  </si>
  <si>
    <t>　同学年の児童生徒で編成されている学級をいう。</t>
  </si>
  <si>
    <t xml:space="preserve"> (4)  複式学級</t>
  </si>
  <si>
    <t>　2以上の学年の児童生徒で編成されている学級をいう。</t>
  </si>
  <si>
    <t xml:space="preserve"> (5)  特別支援学級</t>
  </si>
  <si>
    <t>ている学級をいう。</t>
  </si>
  <si>
    <t xml:space="preserve"> (6)  長期欠席者</t>
  </si>
  <si>
    <t>欠席した児童生徒をいう。</t>
  </si>
  <si>
    <t xml:space="preserve"> (7)  就園率</t>
  </si>
  <si>
    <t>　幼稚園修了者数÷小学校1年在籍児童数×100</t>
  </si>
  <si>
    <t xml:space="preserve"> (8)  就学免除者及び</t>
  </si>
  <si>
    <t xml:space="preserve">      就学猶予者</t>
  </si>
  <si>
    <t>猶予を受けている者をいう。</t>
  </si>
  <si>
    <t xml:space="preserve"> (9)  卒業者</t>
  </si>
  <si>
    <t>いう。</t>
  </si>
  <si>
    <t>(10)  高等学校等進学者</t>
  </si>
  <si>
    <t>　中学校卒業者のうち、高等学校の本科（全日制、定時制及び</t>
  </si>
  <si>
    <t xml:space="preserve">     </t>
  </si>
  <si>
    <t>通信制）及び別科、高等専門学校、特別支援学校高等部の本科</t>
  </si>
  <si>
    <t>及び別科に入学した者をいう｡（就職しながら進学したものを</t>
  </si>
  <si>
    <t>含む。）</t>
  </si>
  <si>
    <t>(11)  大学等進学者</t>
  </si>
  <si>
    <t>　高等学校卒業者のうち、大学(学部)、短期大学(本科)、大学</t>
  </si>
  <si>
    <t>・短期大学の通信教育部(正規の課程)及び放送大学(本科履修</t>
  </si>
  <si>
    <t>制)、大学・短期大学(別科)、高等学校(専攻科)及び特別支援</t>
  </si>
  <si>
    <t>学校高等部(専攻科)に入学した者をいう。(就職しながら進学し</t>
  </si>
  <si>
    <t>た者を含む。)</t>
  </si>
  <si>
    <t>(12)  専修学校進学者</t>
  </si>
  <si>
    <t>　中学校卒業者については、専修学校の高等課程に入学した者を</t>
  </si>
  <si>
    <t>いう。高等学校卒業者については、専修学校の専門課程に入学し</t>
  </si>
  <si>
    <t>た者をいう。(就職しながら進学した者を含む。)</t>
  </si>
  <si>
    <t>(13)  専修学校等入学者</t>
  </si>
  <si>
    <t>　中学校卒業者については、専修学校の一般課程、各種学校に入</t>
  </si>
  <si>
    <t>学した者をいう。高等学校卒業者については、専修学校の一般課</t>
  </si>
  <si>
    <t>程及び高等課程、各種学校に入学した者をいう。(就職しながら</t>
  </si>
  <si>
    <t>専修学校に入学した者を含む。）</t>
  </si>
  <si>
    <t>(14)  公共職業能力開発</t>
  </si>
  <si>
    <t>　公共職業能力開発施設等に入学した者をいう。(就職しながら</t>
  </si>
  <si>
    <t xml:space="preserve">      施設等入学者</t>
  </si>
  <si>
    <t>入学した者を含む。）</t>
  </si>
  <si>
    <t xml:space="preserve">(15)  就職者    </t>
  </si>
  <si>
    <t>　進学者及び専修学校等に入学した者以外で給料、賃金、利潤、</t>
  </si>
  <si>
    <t>報酬、その他経常的収入を得る仕事に就いた者をいう。自家自</t>
  </si>
  <si>
    <t>営業に就いた者は含めるが、家事の手伝いや臨時的な仕事に就</t>
  </si>
  <si>
    <t>いた者は含めない。</t>
  </si>
  <si>
    <t>(16)  一時的な仕事に就いた者</t>
  </si>
  <si>
    <t>　臨時的な収入を目的とする仕事に就いた者をいう。</t>
  </si>
  <si>
    <t>(17)  左記以外の者</t>
  </si>
  <si>
    <t>　家事手伝いをしている者、外国の高等学校･大学等に入学した</t>
  </si>
  <si>
    <t>者、その他(10)～(15)(高等学校卒業者は(11)～(16))に含まれ</t>
  </si>
  <si>
    <t>ない者をいう。</t>
  </si>
  <si>
    <t>(18)  職業別就職者数</t>
  </si>
  <si>
    <t>　就職者個人の仕事の種類を｢日本標準職業分類｣により分類し</t>
  </si>
  <si>
    <t>たもの。</t>
  </si>
  <si>
    <t>(19)  産業別就職者数</t>
  </si>
  <si>
    <t>　就職先の事業所の主な産業を｢日本標準産業分類｣により分類</t>
  </si>
  <si>
    <t>したもの。</t>
  </si>
  <si>
    <t>(20)  就職者総数</t>
  </si>
  <si>
    <t>　就職者＋進学者のうち就職している者＋専修学校等の入学者、</t>
  </si>
  <si>
    <t>公共職業能力開発施設等入学者のうち就職している者</t>
  </si>
  <si>
    <t>(21)  高等学校等進学率</t>
  </si>
  <si>
    <t>　高等学校等進学者数÷中学校卒業者総数×100</t>
  </si>
  <si>
    <t>(22)  大学等進学率</t>
  </si>
  <si>
    <t>　大学等進学者数÷高等学校卒業者総数×100</t>
  </si>
  <si>
    <t>(23)  就職率</t>
  </si>
  <si>
    <t>　就職者総数÷卒業者総数×100</t>
  </si>
  <si>
    <t>(24)  産業分類</t>
  </si>
  <si>
    <t>第1次産業</t>
  </si>
  <si>
    <t>｢農業，林業｣ ｢漁業｣</t>
  </si>
  <si>
    <t>第2次産業</t>
  </si>
  <si>
    <t>｢鉱業，採石業，砂利採取業｣｢建設業」｢製造業｣</t>
  </si>
  <si>
    <t>第3次産業</t>
  </si>
  <si>
    <t>｢電気・ガス・熱供給・水道業｣｢情報通信業｣</t>
  </si>
  <si>
    <t>｢運輸業，郵便業」｢卸売業，小売業｣｢金融業，保険業｣</t>
  </si>
  <si>
    <t>｢サービス業(他に分類されないもの)｣</t>
  </si>
  <si>
    <t>｢公務(他に分類されるものを除く)」</t>
  </si>
  <si>
    <t>その他</t>
  </si>
  <si>
    <t>｢分類不能の産業｣｢就職先の産業別が不明の者｣</t>
  </si>
  <si>
    <t>調 査 結 果 の 概 要</t>
  </si>
  <si>
    <t>表-1  小学校の設置者別学校数等</t>
  </si>
  <si>
    <t xml:space="preserve">       （単位：校）</t>
  </si>
  <si>
    <t>計</t>
  </si>
  <si>
    <t>内　　　訳</t>
  </si>
  <si>
    <t>国立</t>
  </si>
  <si>
    <t>公　　立</t>
  </si>
  <si>
    <t>本校</t>
  </si>
  <si>
    <t>分校</t>
  </si>
  <si>
    <t>（再掲）</t>
  </si>
  <si>
    <t>表-2   小学校の学級数</t>
  </si>
  <si>
    <t>年度</t>
  </si>
  <si>
    <t>単式学級</t>
  </si>
  <si>
    <t>複式学級</t>
  </si>
  <si>
    <t>公立</t>
  </si>
  <si>
    <t>表-3   小学校の児童数</t>
  </si>
  <si>
    <t>1学年</t>
  </si>
  <si>
    <t>2学年</t>
  </si>
  <si>
    <t>3学年</t>
  </si>
  <si>
    <t>4学年</t>
  </si>
  <si>
    <t>5学年</t>
  </si>
  <si>
    <t>6学年</t>
  </si>
  <si>
    <t>表-4   小学校の本務教員数</t>
  </si>
  <si>
    <t>男</t>
  </si>
  <si>
    <t>女</t>
  </si>
  <si>
    <t>佐賀</t>
  </si>
  <si>
    <t>全国</t>
  </si>
  <si>
    <t>1  小学校</t>
  </si>
  <si>
    <t xml:space="preserve">     ・国立の学校数は1校で、前年度と同数となっている。</t>
  </si>
  <si>
    <t>年度</t>
  </si>
  <si>
    <t>(単位：学級)</t>
  </si>
  <si>
    <t xml:space="preserve">     ・児童数は昭和59年度以降毎年減少している。</t>
  </si>
  <si>
    <t>(単位：人)</t>
  </si>
  <si>
    <t xml:space="preserve">     している。</t>
  </si>
  <si>
    <t>(単位：人・％)</t>
  </si>
  <si>
    <t>女性教員の割合</t>
  </si>
  <si>
    <t>2 中学校</t>
  </si>
  <si>
    <t>内訳</t>
  </si>
  <si>
    <t>私立</t>
  </si>
  <si>
    <t>計</t>
  </si>
  <si>
    <t>本校</t>
  </si>
  <si>
    <t>分校</t>
  </si>
  <si>
    <t>表-6  中学校の学級数</t>
  </si>
  <si>
    <t>特別支援学級</t>
  </si>
  <si>
    <t>公立</t>
  </si>
  <si>
    <t xml:space="preserve">     ・生徒数は、昭和63年度以降、毎年減少している。</t>
  </si>
  <si>
    <t>表-7  中学校の生徒数</t>
  </si>
  <si>
    <t>表-8  中学校の本務教員数</t>
  </si>
  <si>
    <t>女性教員の割合</t>
  </si>
  <si>
    <t xml:space="preserve">表-5  中学校の設置者別学校数等 </t>
  </si>
  <si>
    <t>（単位：校）</t>
  </si>
  <si>
    <t>－</t>
  </si>
  <si>
    <t xml:space="preserve">  (単位：学級)</t>
  </si>
  <si>
    <t xml:space="preserve"> (単位：人)</t>
  </si>
  <si>
    <t>3 高等学校</t>
  </si>
  <si>
    <t>表-9  高等学校の設置者別学校数</t>
  </si>
  <si>
    <t>公  立</t>
  </si>
  <si>
    <t>私 立</t>
  </si>
  <si>
    <t>表-10 高等学校の課程別生徒数</t>
  </si>
  <si>
    <t>全 日 制</t>
  </si>
  <si>
    <t>定時制</t>
  </si>
  <si>
    <t>私立の生徒の割合</t>
  </si>
  <si>
    <t>うち本科</t>
  </si>
  <si>
    <t>表-12 高等学校の課程別・学科別入学者数</t>
  </si>
  <si>
    <t>区   分</t>
  </si>
  <si>
    <t>合 計</t>
  </si>
  <si>
    <t>普通</t>
  </si>
  <si>
    <t>公</t>
  </si>
  <si>
    <t>農業</t>
  </si>
  <si>
    <t>工業</t>
  </si>
  <si>
    <t>商業</t>
  </si>
  <si>
    <t>立</t>
  </si>
  <si>
    <t>家庭</t>
  </si>
  <si>
    <t>看護</t>
  </si>
  <si>
    <t>その他</t>
  </si>
  <si>
    <t>総合</t>
  </si>
  <si>
    <t>私</t>
  </si>
  <si>
    <t>表-13 高等学校の本務教員数</t>
  </si>
  <si>
    <t>b 通信制課程</t>
  </si>
  <si>
    <t>生 徒 数</t>
  </si>
  <si>
    <t>年度間</t>
  </si>
  <si>
    <t>a  全日制課程・定時制課程</t>
  </si>
  <si>
    <t>(単位：校)</t>
  </si>
  <si>
    <t>-</t>
  </si>
  <si>
    <t>(単位：人・％)</t>
  </si>
  <si>
    <t>表-11 高等学校の学科別生徒数</t>
  </si>
  <si>
    <t>(単位：人）</t>
  </si>
  <si>
    <t>年度</t>
  </si>
  <si>
    <t>合計</t>
  </si>
  <si>
    <t>本      科　（ 全日制・定時制 ）</t>
  </si>
  <si>
    <t>専攻科</t>
  </si>
  <si>
    <t>普通</t>
  </si>
  <si>
    <t>農業</t>
  </si>
  <si>
    <t>工業</t>
  </si>
  <si>
    <t>商業</t>
  </si>
  <si>
    <t>家庭</t>
  </si>
  <si>
    <t>看護</t>
  </si>
  <si>
    <t>総合</t>
  </si>
  <si>
    <t xml:space="preserve">  (単位：人)</t>
  </si>
  <si>
    <t>全 日 制</t>
  </si>
  <si>
    <t>定 時 制</t>
  </si>
  <si>
    <t>入学者</t>
  </si>
  <si>
    <t>うち他県の</t>
  </si>
  <si>
    <t>E
就職者</t>
  </si>
  <si>
    <t>F
左記以外
  の者</t>
  </si>
  <si>
    <t>Aのうち他県への進学者</t>
  </si>
  <si>
    <t>特別支援学級の卒業者</t>
  </si>
  <si>
    <t>高等学校等入学志願者</t>
  </si>
  <si>
    <t>就職者の内県内就職者</t>
  </si>
  <si>
    <t>高等学校等進学率(％)</t>
  </si>
  <si>
    <t>就職率(％)</t>
  </si>
  <si>
    <t>C
専修学校(一般課程)等入学者</t>
  </si>
  <si>
    <t>B
専修学校(専門課程)進学者</t>
  </si>
  <si>
    <t>特別支援学校
高等部専攻科</t>
  </si>
  <si>
    <t>高等学校
専攻科</t>
  </si>
  <si>
    <t>大学・短大の
別科</t>
  </si>
  <si>
    <t>大学・短大の
通教部及び
放送大学</t>
  </si>
  <si>
    <t>知 的
障 害</t>
  </si>
  <si>
    <t>F一時的な仕事に
就いた者</t>
  </si>
  <si>
    <t>計
(A+B+C+D+E+F+G+H)</t>
  </si>
  <si>
    <t>A
大学等
進学者</t>
  </si>
  <si>
    <t xml:space="preserve"> (注)１「大学等進学者」は、大学学部、短期大学本科、大学・短期大学の通信教育部、大学及び短期大学の</t>
  </si>
  <si>
    <t xml:space="preserve">   　別科、高等学校等の専攻科へ進学した者である。</t>
  </si>
  <si>
    <t>　　 ２「専修学校(一般課程)等入学者」は、専修学校(一般課程、高等課程)、及び各種学校へ入学した者で</t>
  </si>
  <si>
    <t xml:space="preserve">     ある。</t>
  </si>
  <si>
    <t>　この調査結果が、教育行政に携わる方を始め、関係各位に広く御利</t>
  </si>
  <si>
    <t>用いただければ幸いです。</t>
  </si>
  <si>
    <t>…</t>
  </si>
  <si>
    <t>-</t>
  </si>
  <si>
    <t>-</t>
  </si>
  <si>
    <t>-</t>
  </si>
  <si>
    <t>-</t>
  </si>
  <si>
    <t>-</t>
  </si>
  <si>
    <t>確認</t>
  </si>
  <si>
    <t>県計</t>
  </si>
  <si>
    <t>特別支援学級のある学校（再掲）</t>
  </si>
  <si>
    <t>特別支援
学級</t>
  </si>
  <si>
    <t>1年以上居所
不明者</t>
  </si>
  <si>
    <t xml:space="preserve">表-15 通信教育入学者数(前年度間) </t>
  </si>
  <si>
    <t>特別支援学級のある学校</t>
  </si>
  <si>
    <t>http://www.pref.saga.lg.jp/web/kensei/_1366/toukei.html</t>
  </si>
  <si>
    <t>B 専修学校
(高等課程)</t>
  </si>
  <si>
    <t>平成２２年</t>
  </si>
  <si>
    <t>平成２３年</t>
  </si>
  <si>
    <t>(単位：％)</t>
  </si>
  <si>
    <t>入学志願者</t>
  </si>
  <si>
    <t xml:space="preserve">      している。</t>
  </si>
  <si>
    <t>大学等進学率</t>
  </si>
  <si>
    <t>高等学校等進学率</t>
  </si>
  <si>
    <t>水産</t>
  </si>
  <si>
    <t>情報</t>
  </si>
  <si>
    <t>福祉</t>
  </si>
  <si>
    <t>その他</t>
  </si>
  <si>
    <t>普通科</t>
  </si>
  <si>
    <t>農業科</t>
  </si>
  <si>
    <t>工業科</t>
  </si>
  <si>
    <t>商業科</t>
  </si>
  <si>
    <t>水産科</t>
  </si>
  <si>
    <t>家庭科</t>
  </si>
  <si>
    <t>看護科</t>
  </si>
  <si>
    <t>情報科</t>
  </si>
  <si>
    <t>福祉科</t>
  </si>
  <si>
    <t>全国平均</t>
  </si>
  <si>
    <t xml:space="preserve">    減少している。</t>
  </si>
  <si>
    <t>平成２４年</t>
  </si>
  <si>
    <t>24年度</t>
  </si>
  <si>
    <t>G死亡　　　・不詳</t>
  </si>
  <si>
    <t>ABCDのうち
就職している者</t>
  </si>
  <si>
    <t>計のうち  高等学校等  入学志願者</t>
  </si>
  <si>
    <t>県内就職者</t>
  </si>
  <si>
    <t>計のうち  大学等入学志願者</t>
  </si>
  <si>
    <t>公共職業能力開発              施設等入学者</t>
  </si>
  <si>
    <t xml:space="preserve">  (1)  学校数は3校(私立のみ)で、前年度と同数となっている。</t>
  </si>
  <si>
    <t xml:space="preserve">  (4)　生徒数を課程別にみると、18人全て和洋裁となっている。</t>
  </si>
  <si>
    <t xml:space="preserve">  (1)  学校数は30校(公立2校、私立28校)で、前年度と同数である。</t>
  </si>
  <si>
    <t xml:space="preserve">  (1)  特別支援学校は10校(国立1校、県立9校)で、前年度と同数になっている。</t>
  </si>
  <si>
    <t xml:space="preserve">  (1)  学校数は45校(本校のみ)で、前年度と同数になっている。</t>
  </si>
  <si>
    <t xml:space="preserve">       している学校は7校となっている。</t>
  </si>
  <si>
    <t xml:space="preserve">       ・公立の学校は36校で、前年度と同数となっている。</t>
  </si>
  <si>
    <t xml:space="preserve">       ・私立の学校は9校で、前年度と同数になっている。</t>
  </si>
  <si>
    <t xml:space="preserve">       ・中高一貫教育を行う学校数は併設型が9校で、前年度と同数になっている。</t>
  </si>
  <si>
    <t xml:space="preserve">     ・私立の学校数は6校で、前年度と同数となっている。</t>
  </si>
  <si>
    <t>　学校教育法第81条第2項各号に該当する児童生徒で編成され</t>
  </si>
  <si>
    <t xml:space="preserve">     利用者のために</t>
  </si>
  <si>
    <r>
      <t xml:space="preserve">弱視、
難聴、
</t>
    </r>
    <r>
      <rPr>
        <sz val="7"/>
        <color indexed="8"/>
        <rFont val="ＭＳ 明朝"/>
        <family val="1"/>
      </rPr>
      <t>言語障害</t>
    </r>
  </si>
  <si>
    <r>
      <t xml:space="preserve">B
</t>
    </r>
    <r>
      <rPr>
        <sz val="7"/>
        <color indexed="8"/>
        <rFont val="ＭＳ 明朝"/>
        <family val="1"/>
      </rPr>
      <t>専修学校
(専門課程)
進学者</t>
    </r>
  </si>
  <si>
    <t xml:space="preserve">     なっている。</t>
  </si>
  <si>
    <r>
      <t xml:space="preserve">C 専修
学校等
</t>
    </r>
    <r>
      <rPr>
        <sz val="9"/>
        <color indexed="8"/>
        <rFont val="ＭＳ 明朝"/>
        <family val="1"/>
      </rPr>
      <t>(一般課程)</t>
    </r>
  </si>
  <si>
    <r>
      <t>D</t>
    </r>
    <r>
      <rPr>
        <sz val="7.5"/>
        <color indexed="8"/>
        <rFont val="ＭＳ 明朝"/>
        <family val="1"/>
      </rPr>
      <t xml:space="preserve"> </t>
    </r>
    <r>
      <rPr>
        <sz val="9"/>
        <color indexed="8"/>
        <rFont val="ＭＳ 明朝"/>
        <family val="1"/>
      </rPr>
      <t>公共職業
能力開発
施設</t>
    </r>
  </si>
  <si>
    <r>
      <t>表-39  出身高校の所在地別県内所在短期大学への入学者</t>
    </r>
    <r>
      <rPr>
        <sz val="10"/>
        <color indexed="8"/>
        <rFont val="ＭＳ 明朝"/>
        <family val="1"/>
      </rPr>
      <t>(過年度卒含む)</t>
    </r>
  </si>
  <si>
    <r>
      <t>表-40  県内高校出身者の短期大学所在地別入学者</t>
    </r>
    <r>
      <rPr>
        <sz val="10"/>
        <color indexed="8"/>
        <rFont val="ＭＳ 明朝"/>
        <family val="1"/>
      </rPr>
      <t>(過年度卒含む)</t>
    </r>
  </si>
  <si>
    <r>
      <t>表-34  出身高校の所在地別県内所在大学への入学者</t>
    </r>
    <r>
      <rPr>
        <sz val="10"/>
        <color indexed="8"/>
        <rFont val="ＭＳ 明朝"/>
        <family val="1"/>
      </rPr>
      <t>(過年度卒を含む</t>
    </r>
    <r>
      <rPr>
        <sz val="10"/>
        <color indexed="8"/>
        <rFont val="ＭＳ ゴシック"/>
        <family val="3"/>
      </rPr>
      <t>)</t>
    </r>
  </si>
  <si>
    <r>
      <t>表-35  県内の高校出身者の大学所在地別入学者</t>
    </r>
    <r>
      <rPr>
        <sz val="10"/>
        <color indexed="8"/>
        <rFont val="ＭＳ 明朝"/>
        <family val="1"/>
      </rPr>
      <t>(過年度卒を含む)</t>
    </r>
  </si>
  <si>
    <r>
      <t>関東</t>
    </r>
    <r>
      <rPr>
        <sz val="6"/>
        <color indexed="8"/>
        <rFont val="ＭＳ 明朝"/>
        <family val="1"/>
      </rPr>
      <t>(除東京)</t>
    </r>
  </si>
  <si>
    <t xml:space="preserve">    ている。</t>
  </si>
  <si>
    <r>
      <t xml:space="preserve">養護職員
</t>
    </r>
    <r>
      <rPr>
        <sz val="7"/>
        <color indexed="8"/>
        <rFont val="ＭＳ 明朝"/>
        <family val="1"/>
      </rPr>
      <t>(看護師等)</t>
    </r>
  </si>
  <si>
    <t xml:space="preserve">       ・課程別の学校数は、全日制課程のみを置く学校は38校で、全日制・定時制の両課程を併置</t>
  </si>
  <si>
    <t>平 成 25 年 度</t>
  </si>
  <si>
    <t>この報告書は平成25年度における佐賀県の調査結果を収録したもので</t>
  </si>
  <si>
    <t>平成 ２６年 ３月</t>
  </si>
  <si>
    <t>　平成25年5月1日</t>
  </si>
  <si>
    <t>　平成25年5月1日現在認可を受け、または届け出をしている等</t>
  </si>
  <si>
    <t>　平成25年5月1日現在当該学校の在学者として指導要録が作成</t>
  </si>
  <si>
    <t>　平成25年3月31日現在の在学者のうち、平成24年4月1日から</t>
  </si>
  <si>
    <t>平成25年3月31日までの1年間に連続または断続して30日以上</t>
  </si>
  <si>
    <t>　平成25年5月1日現在、市町村教育委員会から就学の免除又は</t>
  </si>
  <si>
    <t>　平成25年3月に中学校または高等学校の本科を卒業した者を</t>
  </si>
  <si>
    <t>(1)  学校数は176校(本校164校、分校12校)で、前年度より5校減少している。</t>
  </si>
  <si>
    <t xml:space="preserve">     ・公立の学校数は175校で、前年度より5校減少している。</t>
  </si>
  <si>
    <t xml:space="preserve">     ・特別支援学級のある学校は147校で、前年度より3校減少していて、全学校に占める割合は</t>
  </si>
  <si>
    <t>　　　83.5％となっている。</t>
  </si>
  <si>
    <t>(2)  学級数は2,063学級で、前年度より10学級減少している。</t>
  </si>
  <si>
    <t xml:space="preserve">     ・1学級あたりの児童数は23.5人で、前年度より0.3人減少している。</t>
  </si>
  <si>
    <t xml:space="preserve">     ・特別支援学級は317学級で、前年度より30学級増加し、全学級数に占める割合は</t>
  </si>
  <si>
    <t xml:space="preserve">     15.4％となっている。</t>
  </si>
  <si>
    <t>(3)  児童数は48,513人(男24,822人、女23,691人)で、前年度より856人(1.7％)減少している。</t>
  </si>
  <si>
    <t xml:space="preserve">     ・小学校第1学年の児童数は7,838人で、前年度より161人(2.1％)増加している。</t>
  </si>
  <si>
    <t>(4)  教員数(本務者)は3,334人(男1,221人、女2,113人)で、前年度より19人（0.6％）減少している。</t>
  </si>
  <si>
    <t xml:space="preserve">     ・全教員数(本務者)のうち、女性教員の占める割合は63.4％で、前年度より0.1ポイント減少</t>
  </si>
  <si>
    <t xml:space="preserve">     ・本務教員１人当たりの児童数は14.6人で、前年度より0.1人減少している。</t>
  </si>
  <si>
    <t>(1)  学校数は99校で、前年度より4校減少している。</t>
  </si>
  <si>
    <t xml:space="preserve">     ・公立の学校数（県立4校を含む）は92校で、前年度より4校減少している。</t>
  </si>
  <si>
    <t xml:space="preserve">     ・特別支援学級のある学校は74校で、前年度より2校減少し、全学校に占める割合は</t>
  </si>
  <si>
    <t>　　　74.7％となっている。</t>
  </si>
  <si>
    <t>(2)  学級数は972学級で、前年度より3学級減少している｡</t>
  </si>
  <si>
    <t xml:space="preserve">     ・1学級当たりの生徒数は27.8人で、前年度より0.1人減少している｡</t>
  </si>
  <si>
    <t xml:space="preserve">     ・特別支援学級は141学級で、前年度より10学級増加している｡</t>
  </si>
  <si>
    <t xml:space="preserve">       また、全学級に占める割合は14.5％となっている。</t>
  </si>
  <si>
    <t>(3)  生徒数は27,042人(男14,040人、女13,002人)で、前年度より206人(0.76％)減少している。</t>
  </si>
  <si>
    <t xml:space="preserve">     ・中学校第1学年の生徒数は8,975人で、前年度より28人(0.3％)の減少、第2学年の生徒数は</t>
  </si>
  <si>
    <t xml:space="preserve">     9,000人で60人(0.7％)の減少、第3学年は9,067人で118人(1.3％)の減少となっている。</t>
  </si>
  <si>
    <t>(4)  教員数(本務者)は2,250人(男1,207人、女1,043人)で、前年度より23人(1.0％)減少している。</t>
  </si>
  <si>
    <t xml:space="preserve">     ・全教員数(本務者)のうち、女性教員の占める割合は46.4％で、前年度より0.2％減少している。</t>
  </si>
  <si>
    <t xml:space="preserve">     ・本務教員1人当たりの生徒数は12.0人で、前年度と同数となっている。</t>
  </si>
  <si>
    <t xml:space="preserve">  (2)  生徒数は26,006人{全日制課程25,658人(公立19,470人、私立6,188人)、定時制課程348人}で、</t>
  </si>
  <si>
    <t xml:space="preserve">     前年度より234人減少している。</t>
  </si>
  <si>
    <t xml:space="preserve">       ・全生徒数のうち、全日制課程の生徒が占める割合は、98.7％となっている。</t>
  </si>
  <si>
    <t xml:space="preserve">       ・定時制課程の生徒数は、前年度より54人(13.4％)減少している。</t>
  </si>
  <si>
    <t xml:space="preserve">       本科の生徒数を学科別にみると、普通科が52.6％を占めており、次いで工業科15.3％、商業科</t>
  </si>
  <si>
    <t xml:space="preserve">     14.3％、総合6.1％、農業科5.0％、家庭科3.9％、看護科1.2％の順となっている。</t>
  </si>
  <si>
    <t xml:space="preserve">  (4)  本科の入学者数は8,804人(全日制課程8.721人、定時制課程83人)で、前年度より7人 (0.1％)</t>
  </si>
  <si>
    <t xml:space="preserve">  (5)  教員数(本務者)は2,164人(男1,445人、女719人)で、前年度より21人(1.0％)減少している。</t>
  </si>
  <si>
    <t xml:space="preserve">       ・全教員(本務者)のうち、女性教員の占める割合は33.2％で、前年度より0.3ポイント増加して</t>
  </si>
  <si>
    <t xml:space="preserve">       ・本務教員1人当たりの生徒数は12.0人で、前年度と同数になっている。</t>
  </si>
  <si>
    <t xml:space="preserve">       このうち、59.7％(840人)は20歳以上となっている。</t>
  </si>
  <si>
    <t xml:space="preserve">       ・平成24年度間の入学者は237人で、前年度より2人(0.9％)増加している。</t>
  </si>
  <si>
    <t xml:space="preserve">         このうち、58.9％(93人)は女子である。</t>
  </si>
  <si>
    <t xml:space="preserve">       ・平成24年度間の退学者数は、129人となっている。</t>
  </si>
  <si>
    <t xml:space="preserve">  (3)  教員数は29人(本務29人、兼務者0人)で、前年度より1人（3.3％）減少している。</t>
  </si>
  <si>
    <t xml:space="preserve">  (2)  学級数は326学級で､前年度より9学級減少している｡</t>
  </si>
  <si>
    <t xml:space="preserve">       ・幼稚部の学級数は5学級で、前年度より1学級減少している。</t>
  </si>
  <si>
    <t xml:space="preserve">       ・小学部の学級数は106学級で、前年度より14学級減少している。</t>
  </si>
  <si>
    <t xml:space="preserve">       ・中学部の学級数は96学級で、前年度より6学級減少している。</t>
  </si>
  <si>
    <t xml:space="preserve">       ・高等部の学級数は119学級で、前年度より12学級増加している。</t>
  </si>
  <si>
    <t xml:space="preserve">  (3)  在学者数は1,028人で、前年度より33人増加している。</t>
  </si>
  <si>
    <t xml:space="preserve">  (4)  教員数(本務者)は797人(男313人、女484人)で、前年度より13人増加</t>
  </si>
  <si>
    <t xml:space="preserve">  (1)  幼稚園数は106園で、前年度より1園減少となっている。</t>
  </si>
  <si>
    <t xml:space="preserve">       ・公立の園数は11園で、前年度より1園減少となっている。</t>
  </si>
  <si>
    <t xml:space="preserve">       ・私立の園数は94園で、前年度と同数となっている。</t>
  </si>
  <si>
    <t xml:space="preserve">         全園数のうち私立の占める割合は88.7％で、全国平均62.7％を大幅に上回っている。</t>
  </si>
  <si>
    <t xml:space="preserve">  (2)  学級数は491学級で、前年度よりも2学級減少している。</t>
  </si>
  <si>
    <t xml:space="preserve">       1学級当りの園児数は19.2人で、前年度より0.2人増加している。</t>
  </si>
  <si>
    <t xml:space="preserve">  (3)  在園者数は9,431人で、前年度より63人(0.7％)増加している。</t>
  </si>
  <si>
    <t xml:space="preserve">       ・設置者別の在園者数は、国立83人(全在園者数の0.9％)、公立783人(8.3％)、私立</t>
  </si>
  <si>
    <t xml:space="preserve">         8,565人(90.8％）となっている。</t>
  </si>
  <si>
    <t xml:space="preserve">       ・就園率[本年3月幼稚園修了者数÷本年度小学校第1学年児童数×100]は41.5％で、前年度</t>
  </si>
  <si>
    <t xml:space="preserve">  (4)  教員数(本務者)は744人で、前年度より3人増加している。</t>
  </si>
  <si>
    <t xml:space="preserve">       ・本務教員数のうち女性教員の占める割合は90.1％で、前年度より0.2ポイント減少している。</t>
  </si>
  <si>
    <t xml:space="preserve">       ・本務教員１人当たりの園児数は12.7人で、前年度より0.1人増加している。</t>
  </si>
  <si>
    <t xml:space="preserve">  (2)  生徒数は4,007人(公立204人、私立3,803人)で前年度より216人(5.7％)増加している。全生徒</t>
  </si>
  <si>
    <t xml:space="preserve">     数のうち女子の占める割合は62.8％で、前年度より0.3ポイント増加している。</t>
  </si>
  <si>
    <t xml:space="preserve">  (3)  教員数(本務者)は275人(男86人、女189人)で、前年度より3人増加している。</t>
  </si>
  <si>
    <t xml:space="preserve">  (4)　専門課程に属する学科数は47学科で、全学科数の78.3％を占めている。</t>
  </si>
  <si>
    <t xml:space="preserve">  (5)  入学者数(平成25年4月1日から5月1日までの入学者)は､1,737人(男710人､女1,027人)となっている。</t>
  </si>
  <si>
    <t xml:space="preserve">  (6)  卒業者数(平成24年4月1日から25年3月31日までの卒業者)は、1,376人(男543人、女833人)となっ</t>
  </si>
  <si>
    <t>家政</t>
  </si>
  <si>
    <t>デ  ザ  イ  ン</t>
  </si>
  <si>
    <t>法　律　行　政</t>
  </si>
  <si>
    <t xml:space="preserve">  (7)  全学科数(高等課程から一般課程まで)は60学科で、前年度より1学科減少している。</t>
  </si>
  <si>
    <t xml:space="preserve">       ・分野別の学科数をみると、最も多いのは医療関係の27学科(45.0％)､ 次いで文化･教養関係9学科</t>
  </si>
  <si>
    <t xml:space="preserve">      （15.0％)、工業関係8学科 (13.3%)、服飾・家政関係6学科(10.0％)、衛生関係5学科(8.3％)、</t>
  </si>
  <si>
    <t xml:space="preserve">       商業実務関係5学科(8.3％)の順となっている。</t>
  </si>
  <si>
    <t xml:space="preserve">  (2)  生徒数は18人(私立のみ)で、前年度と同数となっている。</t>
  </si>
  <si>
    <t xml:space="preserve">  (3)  教員数(本務者)は4人(男0人、女4人)で、前年度と同数となっている。</t>
  </si>
  <si>
    <t xml:space="preserve">     課程の生徒数は16人となっている。</t>
  </si>
  <si>
    <t xml:space="preserve">       生徒数を修業年限別にみると、修業年限1年未満の課程の生徒数は2人、修業年限1年以上の</t>
  </si>
  <si>
    <t xml:space="preserve">  (5)  卒業者(平成24年4月1日から平成25年3月31日までの卒業者)は0人で、前年度と同数となっ</t>
  </si>
  <si>
    <t xml:space="preserve">      女子の占める割合は41.7％で、前年度より0.1ポイント増加している。</t>
  </si>
  <si>
    <t xml:space="preserve"> (3)　学部学生は7,778人で、前年度より34人(0.4％)増加している。</t>
  </si>
  <si>
    <t xml:space="preserve"> (4)  大学院生は936人で、前年度より55人（5.5％)減少している。</t>
  </si>
  <si>
    <t xml:space="preserve"> (5)  教員数(本務者)は775人(男622人、女153人)で、前年度より11人(1.4％)減少している。</t>
  </si>
  <si>
    <t xml:space="preserve">    所在地別にみると、県内522人､九州地方(佐賀県を除く)1,082人､中国地方63人､中部地方22人､</t>
  </si>
  <si>
    <t xml:space="preserve">    近畿地方22人､四国地方21人、関東地方16人､北海道地方1人、東北地方1人、その他19人となっ</t>
  </si>
  <si>
    <t xml:space="preserve">      昨年と比較して、県内出身者数の増減はない。</t>
  </si>
  <si>
    <t>-</t>
  </si>
  <si>
    <t>-</t>
  </si>
  <si>
    <t xml:space="preserve"> (3) 高等学校等進学率は97.9％で、前年度より0.4ポイント増加している。</t>
  </si>
  <si>
    <t xml:space="preserve">  (4)　就職率は0.4％(男0.6％、女0.2％)で、前年度より0.1ポイント減少している。</t>
  </si>
  <si>
    <t xml:space="preserve">  (5)  就職者総数のうち県外へ就職した者は12人(32.4％)で、前年度と同数になっている。</t>
  </si>
  <si>
    <t xml:space="preserve">     設業、製造業)の18人(48.6％)、次いで第3次産業{電気・ガス・熱供給・水道業、情報通信業、</t>
  </si>
  <si>
    <t xml:space="preserve">  (6)  就職者総数を産業部門別にみると、最も多いのが第2次産業 (鉱業，採石業，砂利採取業、建</t>
  </si>
  <si>
    <t xml:space="preserve">     運輸業，郵便業、卸売業，小売業、金融業，保険業、不動産業，物品賃貸業、学術研究，専門・</t>
  </si>
  <si>
    <t xml:space="preserve">     技術サービス業、宿泊業，飲食サービス業、生活関連サービス業，娯楽業、教育，学習支援業、</t>
  </si>
  <si>
    <r>
      <t xml:space="preserve">     医療，福祉、複合サービス事業、サービス業</t>
    </r>
    <r>
      <rPr>
        <sz val="11"/>
        <color indexed="8"/>
        <rFont val="ＭＳ 明朝"/>
        <family val="1"/>
      </rPr>
      <t>(</t>
    </r>
    <r>
      <rPr>
        <sz val="10"/>
        <color indexed="8"/>
        <rFont val="ＭＳ 明朝"/>
        <family val="1"/>
      </rPr>
      <t>他に分類されないもの</t>
    </r>
    <r>
      <rPr>
        <sz val="11"/>
        <color indexed="8"/>
        <rFont val="ＭＳ 明朝"/>
        <family val="1"/>
      </rPr>
      <t>)</t>
    </r>
    <r>
      <rPr>
        <sz val="10"/>
        <color indexed="8"/>
        <rFont val="ＭＳ 明朝"/>
        <family val="1"/>
      </rPr>
      <t>、公務</t>
    </r>
    <r>
      <rPr>
        <sz val="10"/>
        <color indexed="8"/>
        <rFont val="ＭＳ 明朝"/>
        <family val="1"/>
      </rPr>
      <t xml:space="preserve"> (</t>
    </r>
    <r>
      <rPr>
        <sz val="10"/>
        <color indexed="8"/>
        <rFont val="ＭＳ 明朝"/>
        <family val="1"/>
      </rPr>
      <t>他に分類される</t>
    </r>
  </si>
  <si>
    <t xml:space="preserve">    ものを除く)}の14人(37.8％)の順になっている。</t>
  </si>
  <si>
    <t xml:space="preserve">     ・「大学等進学者」(昭和59年度より大学、短期大学の通信教育部へ進学した者を含む)は、3,558人</t>
  </si>
  <si>
    <t xml:space="preserve">     ・「専修学校(専門課程)進学者」は、1,515人(男594人、女921人)で、前年度より38人(2.6％)増加</t>
  </si>
  <si>
    <t xml:space="preserve">     ・「専修学校(一般課程)等入学者」は、649人(男404人、女245人)、「公共職業能力開発施設等入学者」</t>
  </si>
  <si>
    <t xml:space="preserve">  　　は70人（男65人、女5人）となっている。</t>
  </si>
  <si>
    <t xml:space="preserve">     ・「就職者」は2,538人(男1,600人、女938人)で、前年度と同数となっている。</t>
  </si>
  <si>
    <t xml:space="preserve">     ・「一時的な仕事に就いた者」は34人で、「左記以外の者」の155人と合わせると189人となり、前年</t>
  </si>
  <si>
    <t xml:space="preserve">      度より57人（23.2％）減少している。      </t>
  </si>
  <si>
    <t xml:space="preserve">     ・卒業者の進路別構成比をみると、最も多いのが大学等進学者の41.8％(前年度41.4％)、次いで就職</t>
  </si>
  <si>
    <t xml:space="preserve">      者7.6％（同 7.3％）となっている。</t>
  </si>
  <si>
    <t xml:space="preserve">     </t>
  </si>
  <si>
    <t>唐津市</t>
  </si>
  <si>
    <t>(2)  大学等へ進学した者は3,558人で、前年度より70人(2.0％)増加している。</t>
  </si>
  <si>
    <t xml:space="preserve">     ・大学学部への進学数は2,995人(男1,583人、女1,412人)で、前年度より71人(2.4％)増加している。</t>
  </si>
  <si>
    <t xml:space="preserve">     ・短期大学本科への進学者数は485人(男38人、女447人)で、前年度より4人(0.8％)増加している。</t>
  </si>
  <si>
    <t xml:space="preserve">     ・大学等進学者のうち短期大学本科への進学者の占める割合は13.6％で、前年度より0.2ポイント</t>
  </si>
  <si>
    <t xml:space="preserve">      減少している。また、短期大学本科への進学者のうち女子の占める割合は92.2％で、前年度より</t>
  </si>
  <si>
    <t>(3)  大学・短期大学への入学志願者数は4,040人(男1,988人、女2,052人)で前年度より2人(0.0％)増加</t>
  </si>
  <si>
    <t xml:space="preserve">     ・大学学部への志願者数は3,552人(男1,950人、女1,602人)で前年度より1人(0.0％)減少してい</t>
  </si>
  <si>
    <t xml:space="preserve">     ・短期大学本科への志願者数は488人(男38人、女450人)で、前年度より3人(0.6％)増加している｡</t>
  </si>
  <si>
    <t xml:space="preserve">     ・短期大学本科への志願者数のうち女子の占める割合は92.2％で、前年度より1.5ポイント増加して</t>
  </si>
  <si>
    <t>(4)  志願率は47.4％で、前年度より0.5ポイント減少している。</t>
  </si>
  <si>
    <t xml:space="preserve">     ・男女別に志願率をみると、男子が45.6％、女子が49.4％となっている。</t>
  </si>
  <si>
    <t>平成２５年</t>
  </si>
  <si>
    <t>25年度</t>
  </si>
  <si>
    <t>(5)  就職者総数は、就職者2,538人(男1,600人、女938人)並びに大学等進学者、専修学校(専門課程）</t>
  </si>
  <si>
    <t xml:space="preserve">   者、専修学校(一般課程)等入学者及び公共職業能力開発施設等入学者のうち就職している者101人</t>
  </si>
  <si>
    <t xml:space="preserve">   （男25人、女76人）、計2,639人で前年度より23人増加している。</t>
  </si>
  <si>
    <t>・就職者総数を職業別にみると、最も多いのは生産工程従事者990人(37.5％)、次いでサービス</t>
  </si>
  <si>
    <t>・就職者総数を産業別にみると、最も多いのは製造業の995人(37.7％)、次いで卸売・小売業279</t>
  </si>
  <si>
    <t>除く）150人(5.7％)の順となっている。</t>
  </si>
  <si>
    <t>掘従事者208人(7.9％)、保安職業従事者161人(6.1％)、の順となっている。</t>
  </si>
  <si>
    <t>(6)  就職者総数のうち県外へ就職した者は1,103人(男811人、女292人)で、就職者総数に占める割合</t>
  </si>
  <si>
    <t xml:space="preserve">   は41.8％となり、前年度(39.8％)より2.0ポイント増加している。</t>
  </si>
  <si>
    <t xml:space="preserve">     ・男女別に進学率をみると、男子が37.2％、女子が46.6％となっている。</t>
  </si>
  <si>
    <t xml:space="preserve"> (1)  平成25年3月特別支援学校の中学部卒業者数は104人となっている。</t>
  </si>
  <si>
    <t xml:space="preserve"> (2)  平成25年3月特別支援学校の高等部卒業者数は99人となっている。</t>
  </si>
  <si>
    <t xml:space="preserve">      (1)就学免除者 1人、就学猶予者2人、死亡者 4人、1年以上居所不明者 3人となっている。</t>
  </si>
  <si>
    <t>重国籍</t>
  </si>
  <si>
    <t xml:space="preserve">  (1)  小学校の30日以上の長期欠席者数は、354人で前年度に比べ12人減少している。理由別にみると、</t>
  </si>
  <si>
    <t xml:space="preserve">     病気195人(前年比9人増)、不登校121人(前年比10人減)、その他38人（前年比11人減）となっている。</t>
  </si>
  <si>
    <t xml:space="preserve">  (2)  中学校の30日以上の長期欠席者数は927人で、前年度に比べ5人減少している。理由別にみると､</t>
  </si>
  <si>
    <r>
      <t xml:space="preserve">
 平成２５年度　 教育統計調査結果報告書
 　　　　　　 　学校基本調査編
 　　　　　　　 平成２６年３月
 編集発行　　　 佐賀県経営支援本部統計調査課
 　　　　　　　 〒840-8570　佐賀市城内一丁目１番59号
 　　　　　　　 電　話　0952-25-7037
 　　　　　　　 ＦＡＸ　0952-25-7298
 さが統計情報館 </t>
    </r>
    <r>
      <rPr>
        <sz val="11"/>
        <color indexed="8"/>
        <rFont val="ＭＳ ゴシック"/>
        <family val="3"/>
      </rPr>
      <t>「</t>
    </r>
    <r>
      <rPr>
        <sz val="11"/>
        <color indexed="8"/>
        <rFont val="ＭＳ 明朝"/>
        <family val="1"/>
      </rPr>
      <t>http://www.pref.saga.lg.jp/web/kensei/_1366/toukei.html</t>
    </r>
    <r>
      <rPr>
        <sz val="11"/>
        <color indexed="8"/>
        <rFont val="ＭＳ ゴシック"/>
        <family val="3"/>
      </rPr>
      <t>」</t>
    </r>
    <r>
      <rPr>
        <sz val="11"/>
        <color indexed="8"/>
        <rFont val="ＭＳ 明朝"/>
        <family val="1"/>
      </rPr>
      <t xml:space="preserve">
</t>
    </r>
  </si>
  <si>
    <t xml:space="preserve"> (8)   県外就職者のうち、最も多いのは福岡県の359人(就職者総数の13.6％)、次いで愛知県</t>
  </si>
  <si>
    <t xml:space="preserve">     の200人(同7.6％)、東京都128人(同4.9％)、大阪府96人(同3.6％)の順となっている。</t>
  </si>
  <si>
    <t xml:space="preserve"> (7)  県内の高校出身者の大学入学者(過年度卒を含む)は3,540人で、これを大学所在地別にみると、</t>
  </si>
  <si>
    <t xml:space="preserve">    県内522人､九州地方(佐賀県を含む)2,499人､関東地方475人(東京都310人)､近畿地方263人、中国</t>
  </si>
  <si>
    <t xml:space="preserve">    地方211人､中部地方53人､四国地方28人､北海道地方7人､東北地方4人となっている。</t>
  </si>
  <si>
    <t xml:space="preserve"> (2)  学生数は1,063人(男128人、女935人)で、前年度より25人(2.4％)増加している。</t>
  </si>
  <si>
    <t xml:space="preserve">      男子の占める割合は12.0％で、前年度より0.7ポイント減少している。</t>
  </si>
  <si>
    <t xml:space="preserve"> (1)  平成25年3月の中学校卒業者は9,173人(男4,738人、女4,435人)で、前年度より78人(0.9％)増加して</t>
  </si>
  <si>
    <t>・「高等学校等進学者」(昭和59年度より通信制へ進学した者を含む)は8,978人(男4,619人、女4,359</t>
  </si>
  <si>
    <t>人)で、前年度より108人(1.2％)増加している。</t>
  </si>
  <si>
    <t>・「専修学校(高等課程)進学者」は35人(男14人、女21人)で、前年度より5人（16.7％）増加している。</t>
  </si>
  <si>
    <t>・「専修学校(一般課程)等入学者」は1人(男1人、女0人)、「公共職業能力開発施設等入学者」</t>
  </si>
  <si>
    <t>は8人（男8人、女0人）となっている。</t>
  </si>
  <si>
    <t>・「就職者」は25人(男19人、女6人)で、前年度より4人(13.8％)減少している。</t>
  </si>
  <si>
    <t>・ ｢左記以外の者」及び「死亡・不詳」は126人（男77人、女49人)で、前年度より25人（16.6％）</t>
  </si>
  <si>
    <t xml:space="preserve">減少している。   </t>
  </si>
  <si>
    <t xml:space="preserve"> (2)  就職者総数は、就職者の25人並びに高等学校等進学者､専修学校(高等課程)進学者､専修学校(一般</t>
  </si>
  <si>
    <t xml:space="preserve">    課程)等入学者及び公共職業能力開発施設等入学者のうち就職している者の12人で計37人になり、前年</t>
  </si>
  <si>
    <t>　  度より8人（17.8％）減少している。</t>
  </si>
  <si>
    <t xml:space="preserve">     進学率を全国と比較してみると、男子は0.6ポイント低くなっており、女子は0.4ポイント低く</t>
  </si>
  <si>
    <t>　　 ている｡</t>
  </si>
  <si>
    <r>
      <t xml:space="preserve">  (3)  全生徒数のうち､全日制課程と定時制課程をあわせた本科の生徒数は､</t>
    </r>
    <r>
      <rPr>
        <sz val="10"/>
        <color indexed="30"/>
        <rFont val="ＭＳ 明朝"/>
        <family val="1"/>
      </rPr>
      <t>25,856</t>
    </r>
    <r>
      <rPr>
        <sz val="10"/>
        <rFont val="ＭＳ 明朝"/>
        <family val="1"/>
      </rPr>
      <t>人(</t>
    </r>
    <r>
      <rPr>
        <sz val="10"/>
        <color indexed="30"/>
        <rFont val="ＭＳ 明朝"/>
        <family val="1"/>
      </rPr>
      <t>99.4</t>
    </r>
    <r>
      <rPr>
        <sz val="10"/>
        <rFont val="ＭＳ 明朝"/>
        <family val="1"/>
      </rPr>
      <t>％)となっ</t>
    </r>
  </si>
  <si>
    <t xml:space="preserve">      10.7％(食品流通科、生産技術科等、延べ11学科)、家庭科7.8％(食品調理科、生活経営科等、</t>
  </si>
  <si>
    <t xml:space="preserve">      1学科、その他1学科)となっている。</t>
  </si>
  <si>
    <t xml:space="preserve">      延べ8学科)、総合学科3.9％(延べ4学科)、看護科1.9％(延べ2学科)、その他1.9％(理数科</t>
  </si>
  <si>
    <t xml:space="preserve">       ・小学科数は延べ103学科で、前年度に比べ6学科減少している。</t>
  </si>
  <si>
    <t xml:space="preserve">         全学科数に占める各学科の割合は、工業科30.1％(電気科、機械科、建築科等延べ31学科)、</t>
  </si>
  <si>
    <t xml:space="preserve">       次いで普通科26.2％(延べ27学科)、商業科17.5％(商業科、情報処理科等延べ18学科)、農業科</t>
  </si>
  <si>
    <t xml:space="preserve">       ・平成24年度間の卒業者数は158人で、前年度より14人(9.7％)増加している。</t>
  </si>
  <si>
    <t xml:space="preserve">     している。</t>
  </si>
  <si>
    <t xml:space="preserve">         より0.2ポイント減少している。</t>
  </si>
  <si>
    <t xml:space="preserve"> (6)  平成25年4月県内所在の大学への入学者(過年度卒を含む)は1,769人で、これを出身高校の</t>
  </si>
  <si>
    <t xml:space="preserve"> (4)  教員数(本務者)は89人(男43人、女46人)で、前年度より2名減少している。</t>
  </si>
  <si>
    <t xml:space="preserve"> (6)  県内高校出身者の短期大学への入学者(過年度卒を含む)は534人で、これを短期大学の所在地</t>
  </si>
  <si>
    <t xml:space="preserve">    別にみると、九州地方(佐賀県を含む)513人、近畿地方8人、関東地方5人、中部地方4人、四国</t>
  </si>
  <si>
    <t>　　地方3人、中国地方1人となっている。</t>
  </si>
  <si>
    <t xml:space="preserve"> (5)  平成25年4月県内所在の短期大学への入学者(過年度卒を含む)は504人で、これを出身高校の</t>
  </si>
  <si>
    <t xml:space="preserve">    所在地別にみると、県内340人、九州地方(佐賀県を除く)151人、北海道3人、東北地方2人、</t>
  </si>
  <si>
    <t>　　中国地方2人、関東地方1人、近畿地方1人、その他4人となっている｡</t>
  </si>
  <si>
    <t xml:space="preserve">     全国と比較してみると、男子、女子とも同率となっている。</t>
  </si>
  <si>
    <t xml:space="preserve"> (1)  平成25年3月の高等学校卒業者は8,519人(男4,362人、女4,157人)で、前年度より96人(1.1％)増加した。</t>
  </si>
  <si>
    <t xml:space="preserve">   　 （男1,621人、女1,937人)で前年度より70人(2.0％)増加している。</t>
  </si>
  <si>
    <t xml:space="preserve">      者の29.8％(同30.1％)、専修学校(専門課程)進学者17.8％(同 17.5％）、専修学校(一般課程)等入学</t>
  </si>
  <si>
    <t xml:space="preserve">      1.6ポイント増加している。</t>
  </si>
  <si>
    <t xml:space="preserve">     ・過年度卒業を含む大学・短大への進学者は4,074人で、これを進学地別にみると県内が862人</t>
  </si>
  <si>
    <t xml:space="preserve">     (21.2％)、県外が3,212人(78.8％)となっている。</t>
  </si>
  <si>
    <t>・就職率は31.0％(男37.3％、女24.4％)で、前年度(31.1％)より0.1ポイント減少している。</t>
  </si>
  <si>
    <t>また、全国平均(16.9％)より14.1ポイント高くなっている。</t>
  </si>
  <si>
    <t>人(10.6％)、医療・福祉業276人(10.5％)、建設業252人(9.5％)、公務（他に分類されるものを</t>
  </si>
  <si>
    <t>職業従事者526人(19.9％)、販売従事者233人（8.8％）、事務従事者232人(8.8％)、建設・採</t>
  </si>
  <si>
    <t xml:space="preserve">   11.4ポイント低くなっている｡</t>
  </si>
  <si>
    <t>病弱・
発育不全</t>
  </si>
  <si>
    <t>児童支援施設等入所</t>
  </si>
  <si>
    <t xml:space="preserve">     病気249人(前年比15人増)、不登校651人(前年比24人減)、その他27人(前年比4人増)となっている。</t>
  </si>
  <si>
    <t xml:space="preserve">  (2)  在学者数は1,408人(男699人、女709人)で、前年度より55人(3.8％)減少している。</t>
  </si>
  <si>
    <t>(7)  大学等進学率は41.8％で､前年度より0.4ポイント増加している｡全国平均(53.2％)と比較すると、</t>
  </si>
  <si>
    <t xml:space="preserve">と予想されます。 </t>
  </si>
  <si>
    <t>上記ABCDのうち就職している者</t>
  </si>
  <si>
    <t xml:space="preserve"> (2)  学生数は8,834人(男5,152人、女3,682人)で、前年度より12人減少している。</t>
  </si>
  <si>
    <t xml:space="preserve"> (3)　学生のうち、本科の学生は1,023人(男116人、女907人)で、前年度より25人(2.5％)増加</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</si>
</sst>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Red]\-#,##0\ "/>
    <numFmt numFmtId="178" formatCode="0_);[Red]\(0\)"/>
    <numFmt numFmtId="179" formatCode="#,##0_);[Red]\(#,##0\)"/>
    <numFmt numFmtId="180" formatCode="#,##0_ "/>
    <numFmt numFmtId="181" formatCode="_ * #,##0_ ;_ * &quot;¥&quot;\!\-#,##0_ ;_ * &quot;-&quot;_ ;_ @_ "/>
    <numFmt numFmtId="182" formatCode="_ * #,##0.00_ ;_ * &quot;¥&quot;\!\-#,##0.00_ ;_ * &quot;-&quot;??_ ;_ @_ "/>
    <numFmt numFmtId="183" formatCode="&quot;¥&quot;\!\$#,##0.00_);&quot;¥&quot;\!\(&quot;¥&quot;\!\$#,##0.00&quot;¥&quot;\!\)"/>
    <numFmt numFmtId="184" formatCode="0.0_ "/>
    <numFmt numFmtId="185" formatCode="0_ "/>
    <numFmt numFmtId="186" formatCode="#,##0.0"/>
    <numFmt numFmtId="187" formatCode="#,##0.00_ ;[Red]\-#,##0.00\ "/>
    <numFmt numFmtId="188" formatCode="0;&quot;△ &quot;0"/>
    <numFmt numFmtId="189" formatCode="0.0_);[Red]\(0.0\)"/>
    <numFmt numFmtId="190" formatCode="#,##0.0_ ;[Red]\-#,##0.0\ "/>
    <numFmt numFmtId="191" formatCode="#,##0.0;[Red]\-#,##0.0"/>
    <numFmt numFmtId="192" formatCode="0.0%"/>
    <numFmt numFmtId="193" formatCode="#,##0.0_);[Red]\(#,##0.0\)"/>
    <numFmt numFmtId="194" formatCode="#,##0____\ ;_ * \-#,##0_ ;_ * &quot;-&quot;_ ;_ @_ "/>
    <numFmt numFmtId="195" formatCode="_ * #,##0.0_ ;_ * \-#,##0.0_ ;_ * &quot;-&quot;?_ ;_ @_ "/>
    <numFmt numFmtId="196" formatCode="#,##0.0_ "/>
    <numFmt numFmtId="197" formatCode="#,##0;&quot;△ &quot;#,##0"/>
    <numFmt numFmtId="198" formatCode="_ * #,##0.0_ ;_ * \-#,##0.0_ ;_ * &quot;-&quot;_ ;_ @_ "/>
    <numFmt numFmtId="199" formatCode="[=96]&quot;0.0&quot;;[=96.2]&quot;&quot;;##0.0"/>
    <numFmt numFmtId="200" formatCode="#,##0.000_);[Red]\(#,##0.000\)"/>
    <numFmt numFmtId="201" formatCode="#,##0_______ "/>
    <numFmt numFmtId="202" formatCode="###;\-###;&quot;-&quot;"/>
    <numFmt numFmtId="203" formatCode="#,##0;\-#,##0;_ * &quot;-&quot;_ ;_ @_ "/>
    <numFmt numFmtId="204" formatCode="#,##0;&quot;△&quot;\ #,##0;_ * &quot;-&quot;_ ;_ @_ "/>
    <numFmt numFmtId="205" formatCode="#,##0_ ;\-#,##0_ ;&quot;-&quot;_ ;_ @_ "/>
    <numFmt numFmtId="206" formatCode="#,##0;\-#,##0;&quot;-&quot;_ ;_ @_ "/>
    <numFmt numFmtId="207" formatCode="#,##0__;&quot;△&quot;\ #,##0;__\ * &quot;-&quot;_ ;_ @_ "/>
    <numFmt numFmtId="208" formatCode="#,##0.0__;&quot;△&quot;\ #,##0.0;__\ * &quot;-&quot;_ ;_ @_ "/>
    <numFmt numFmtId="209" formatCode="#,###;\-#,###;&quot;-&quot;"/>
    <numFmt numFmtId="210" formatCode="#,##0.0;&quot;△&quot;\ #,##0.0;\ * &quot;-&quot;_ ;_ @_ "/>
    <numFmt numFmtId="211" formatCode="_ * #,##0\ ;_ * \-#,##0\ ;_ * &quot;-&quot;\ ;_ @_ "/>
    <numFmt numFmtId="212" formatCode="#,##0__;&quot;△&quot;\ #,##0;__\ * &quot;-&quot;\ ;_ @_ "/>
    <numFmt numFmtId="213" formatCode="#,##0__;&quot;△&quot;\ #,##0;__\ * &quot;-&quot;;_ @_ "/>
    <numFmt numFmtId="214" formatCode="#,##0;&quot;△&quot;\ #,##0;0_ ;_ @_ "/>
    <numFmt numFmtId="215" formatCode="##,#0_;&quot;△&quot;\ #,##0;_ * &quot;-&quot;_ ;_ @_ "/>
    <numFmt numFmtId="216" formatCode="#,##0\ ;&quot;△&quot;\ #,##0;_ * &quot;-&quot;_ ;_ @_ "/>
    <numFmt numFmtId="217" formatCode="#,##0__;&quot;△&quot;\ #,##0;;_ @_ "/>
    <numFmt numFmtId="218" formatCode="#,##0__;&quot;△&quot;\ #,##0;0;_ @_ "/>
    <numFmt numFmtId="219" formatCode="#,##0__;&quot;△&quot;\ #,##0__;0__;_ @_ "/>
    <numFmt numFmtId="220" formatCode="#,##0\ ;&quot;△&quot;\ #,##0\ ;0\ ;_ @_ "/>
    <numFmt numFmtId="221" formatCode="#,##0__;&quot;△&quot;\ #,##0;__\ * &quot;-&quot;__;_ @_ "/>
    <numFmt numFmtId="222" formatCode="#,##0\ ;[Red]\-#,##0"/>
    <numFmt numFmtId="223" formatCode="&quot;Yes&quot;;&quot;Yes&quot;;&quot;No&quot;"/>
    <numFmt numFmtId="224" formatCode="&quot;True&quot;;&quot;True&quot;;&quot;False&quot;"/>
    <numFmt numFmtId="225" formatCode="&quot;On&quot;;&quot;On&quot;;&quot;Off&quot;"/>
    <numFmt numFmtId="226" formatCode="[$€-2]\ #,##0.00_);[Red]\([$€-2]\ #,##0.00\)"/>
    <numFmt numFmtId="227" formatCode="0.00000"/>
    <numFmt numFmtId="228" formatCode="0.0000"/>
    <numFmt numFmtId="229" formatCode="0.000"/>
    <numFmt numFmtId="230" formatCode="0.000000"/>
    <numFmt numFmtId="231" formatCode="0.0000000"/>
    <numFmt numFmtId="232" formatCode="0.00000000"/>
    <numFmt numFmtId="233" formatCode="0.000000000"/>
    <numFmt numFmtId="234" formatCode="#,##0;0;&quot;－&quot;"/>
  </numFmts>
  <fonts count="114">
    <font>
      <sz val="11"/>
      <name val="ＭＳ Ｐゴシック"/>
      <family val="3"/>
    </font>
    <font>
      <sz val="6"/>
      <name val="ＭＳ Ｐゴシック"/>
      <family val="3"/>
    </font>
    <font>
      <sz val="10"/>
      <name val="ＭＳ 明朝"/>
      <family val="1"/>
    </font>
    <font>
      <sz val="6"/>
      <name val="ＭＳ Ｐ明朝"/>
      <family val="1"/>
    </font>
    <font>
      <u val="single"/>
      <sz val="12"/>
      <color indexed="12"/>
      <name val="ＭＳ 明朝"/>
      <family val="1"/>
    </font>
    <font>
      <u val="single"/>
      <sz val="12"/>
      <color indexed="36"/>
      <name val="ＭＳ 明朝"/>
      <family val="1"/>
    </font>
    <font>
      <sz val="11"/>
      <name val="ＭＳ 明朝"/>
      <family val="1"/>
    </font>
    <font>
      <sz val="6"/>
      <name val="ＭＳ 明朝"/>
      <family val="1"/>
    </font>
    <font>
      <sz val="11.25"/>
      <color indexed="8"/>
      <name val="ＭＳ Ｐゴシック"/>
      <family val="3"/>
    </font>
    <font>
      <sz val="11.25"/>
      <color indexed="8"/>
      <name val="ＭＳ 明朝"/>
      <family val="1"/>
    </font>
    <font>
      <sz val="10"/>
      <color indexed="8"/>
      <name val="ＭＳ 明朝"/>
      <family val="1"/>
    </font>
    <font>
      <sz val="9.2"/>
      <color indexed="8"/>
      <name val="ＭＳ 明朝"/>
      <family val="1"/>
    </font>
    <font>
      <sz val="16.75"/>
      <color indexed="8"/>
      <name val="ＭＳ Ｐゴシック"/>
      <family val="3"/>
    </font>
    <font>
      <sz val="10.75"/>
      <color indexed="8"/>
      <name val="ＭＳ Ｐ明朝"/>
      <family val="1"/>
    </font>
    <font>
      <sz val="11"/>
      <color indexed="8"/>
      <name val="ＭＳ Ｐ明朝"/>
      <family val="1"/>
    </font>
    <font>
      <sz val="9.85"/>
      <color indexed="8"/>
      <name val="ＭＳ Ｐ明朝"/>
      <family val="1"/>
    </font>
    <font>
      <b/>
      <sz val="11"/>
      <name val="ＭＳ Ｐゴシック"/>
      <family val="3"/>
    </font>
    <font>
      <sz val="7"/>
      <color indexed="8"/>
      <name val="ＭＳ 明朝"/>
      <family val="1"/>
    </font>
    <font>
      <sz val="11"/>
      <color indexed="8"/>
      <name val="ＭＳ 明朝"/>
      <family val="1"/>
    </font>
    <font>
      <sz val="11"/>
      <color indexed="8"/>
      <name val="ＭＳ ゴシック"/>
      <family val="3"/>
    </font>
    <font>
      <sz val="9"/>
      <color indexed="8"/>
      <name val="ＭＳ 明朝"/>
      <family val="1"/>
    </font>
    <font>
      <sz val="7.5"/>
      <color indexed="8"/>
      <name val="ＭＳ 明朝"/>
      <family val="1"/>
    </font>
    <font>
      <sz val="10"/>
      <color indexed="8"/>
      <name val="ＭＳ ゴシック"/>
      <family val="3"/>
    </font>
    <font>
      <sz val="6"/>
      <color indexed="8"/>
      <name val="ＭＳ 明朝"/>
      <family val="1"/>
    </font>
    <font>
      <sz val="9"/>
      <name val="ＭＳ ゴシック"/>
      <family val="3"/>
    </font>
    <font>
      <sz val="9"/>
      <name val="ＭＳ 明朝"/>
      <family val="1"/>
    </font>
    <font>
      <sz val="10"/>
      <color indexed="3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明朝"/>
      <family val="1"/>
    </font>
    <font>
      <sz val="14"/>
      <color indexed="8"/>
      <name val="ＭＳ 明朝"/>
      <family val="1"/>
    </font>
    <font>
      <b/>
      <sz val="11"/>
      <color indexed="8"/>
      <name val="ＭＳ ゴシック"/>
      <family val="3"/>
    </font>
    <font>
      <sz val="14"/>
      <color indexed="8"/>
      <name val="ＭＳ Ｐゴシック"/>
      <family val="3"/>
    </font>
    <font>
      <sz val="12"/>
      <color indexed="8"/>
      <name val="ＭＳ 明朝"/>
      <family val="1"/>
    </font>
    <font>
      <sz val="9"/>
      <color indexed="8"/>
      <name val="ＭＳ ゴシック"/>
      <family val="3"/>
    </font>
    <font>
      <b/>
      <sz val="9"/>
      <color indexed="8"/>
      <name val="ＭＳ 明朝"/>
      <family val="1"/>
    </font>
    <font>
      <sz val="8"/>
      <color indexed="8"/>
      <name val="ＭＳ 明朝"/>
      <family val="1"/>
    </font>
    <font>
      <b/>
      <sz val="20"/>
      <color indexed="8"/>
      <name val="ＭＳ 明朝"/>
      <family val="1"/>
    </font>
    <font>
      <b/>
      <sz val="10"/>
      <color indexed="8"/>
      <name val="ＭＳ ゴシック"/>
      <family val="3"/>
    </font>
    <font>
      <sz val="16"/>
      <color indexed="8"/>
      <name val="ＭＳ 明朝"/>
      <family val="1"/>
    </font>
    <font>
      <sz val="22"/>
      <color indexed="8"/>
      <name val="ＭＳ 明朝"/>
      <family val="1"/>
    </font>
    <font>
      <sz val="8"/>
      <color indexed="10"/>
      <name val="ＭＳ 明朝"/>
      <family val="1"/>
    </font>
    <font>
      <sz val="7"/>
      <color indexed="10"/>
      <name val="ＭＳ 明朝"/>
      <family val="1"/>
    </font>
    <font>
      <sz val="10"/>
      <color indexed="10"/>
      <name val="ＭＳ 明朝"/>
      <family val="1"/>
    </font>
    <font>
      <sz val="22"/>
      <color indexed="8"/>
      <name val="ＭＳ Ｐ明朝"/>
      <family val="1"/>
    </font>
    <font>
      <sz val="28"/>
      <color indexed="8"/>
      <name val="ＭＳ 明朝"/>
      <family val="1"/>
    </font>
    <font>
      <sz val="10"/>
      <color indexed="9"/>
      <name val="ＭＳ 明朝"/>
      <family val="1"/>
    </font>
    <font>
      <sz val="11"/>
      <color indexed="9"/>
      <name val="ＭＳ 明朝"/>
      <family val="1"/>
    </font>
    <font>
      <sz val="8"/>
      <color indexed="9"/>
      <name val="ＭＳ 明朝"/>
      <family val="1"/>
    </font>
    <font>
      <sz val="12"/>
      <color indexed="9"/>
      <name val="ＭＳ 明朝"/>
      <family val="1"/>
    </font>
    <font>
      <b/>
      <sz val="11.25"/>
      <color indexed="8"/>
      <name val="ＭＳ ゴシック"/>
      <family val="3"/>
    </font>
    <font>
      <sz val="8.25"/>
      <color indexed="8"/>
      <name val="ＭＳ 明朝"/>
      <family val="1"/>
    </font>
    <font>
      <sz val="10"/>
      <color indexed="8"/>
      <name val="ＭＳ Ｐゴシック"/>
      <family val="3"/>
    </font>
    <font>
      <b/>
      <sz val="10.75"/>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8"/>
      <color theme="1"/>
      <name val="ＭＳ 明朝"/>
      <family val="1"/>
    </font>
    <font>
      <sz val="14"/>
      <color theme="1"/>
      <name val="ＭＳ 明朝"/>
      <family val="1"/>
    </font>
    <font>
      <b/>
      <sz val="11"/>
      <color theme="1"/>
      <name val="ＭＳ ゴシック"/>
      <family val="3"/>
    </font>
    <font>
      <sz val="7"/>
      <color theme="1"/>
      <name val="ＭＳ 明朝"/>
      <family val="1"/>
    </font>
    <font>
      <sz val="11"/>
      <color theme="1"/>
      <name val="ＭＳ Ｐゴシック"/>
      <family val="3"/>
    </font>
    <font>
      <sz val="14"/>
      <color theme="1"/>
      <name val="ＭＳ Ｐゴシック"/>
      <family val="3"/>
    </font>
    <font>
      <sz val="11"/>
      <color theme="1"/>
      <name val="ＭＳ 明朝"/>
      <family val="1"/>
    </font>
    <font>
      <sz val="12"/>
      <color theme="1"/>
      <name val="ＭＳ 明朝"/>
      <family val="1"/>
    </font>
    <font>
      <sz val="9"/>
      <color theme="1"/>
      <name val="ＭＳ 明朝"/>
      <family val="1"/>
    </font>
    <font>
      <sz val="9"/>
      <color theme="1"/>
      <name val="ＭＳ ゴシック"/>
      <family val="3"/>
    </font>
    <font>
      <b/>
      <sz val="9"/>
      <color theme="1"/>
      <name val="ＭＳ 明朝"/>
      <family val="1"/>
    </font>
    <font>
      <sz val="8"/>
      <color theme="1"/>
      <name val="ＭＳ 明朝"/>
      <family val="1"/>
    </font>
    <font>
      <b/>
      <sz val="20"/>
      <color theme="1"/>
      <name val="ＭＳ 明朝"/>
      <family val="1"/>
    </font>
    <font>
      <b/>
      <sz val="10"/>
      <color theme="1"/>
      <name val="ＭＳ ゴシック"/>
      <family val="3"/>
    </font>
    <font>
      <sz val="10"/>
      <color theme="1"/>
      <name val="ＭＳ ゴシック"/>
      <family val="3"/>
    </font>
    <font>
      <sz val="16"/>
      <color theme="1"/>
      <name val="ＭＳ 明朝"/>
      <family val="1"/>
    </font>
    <font>
      <sz val="22"/>
      <color theme="1"/>
      <name val="ＭＳ 明朝"/>
      <family val="1"/>
    </font>
    <font>
      <sz val="8"/>
      <color rgb="FFFF0000"/>
      <name val="ＭＳ 明朝"/>
      <family val="1"/>
    </font>
    <font>
      <sz val="7"/>
      <color rgb="FFFF0000"/>
      <name val="ＭＳ 明朝"/>
      <family val="1"/>
    </font>
    <font>
      <sz val="10"/>
      <color rgb="FFFF0000"/>
      <name val="ＭＳ 明朝"/>
      <family val="1"/>
    </font>
    <font>
      <sz val="10"/>
      <color theme="0"/>
      <name val="ＭＳ 明朝"/>
      <family val="1"/>
    </font>
    <font>
      <sz val="11"/>
      <color theme="0"/>
      <name val="ＭＳ 明朝"/>
      <family val="1"/>
    </font>
    <font>
      <sz val="8"/>
      <color theme="0"/>
      <name val="ＭＳ 明朝"/>
      <family val="1"/>
    </font>
    <font>
      <sz val="12"/>
      <color theme="0"/>
      <name val="ＭＳ 明朝"/>
      <family val="1"/>
    </font>
    <font>
      <sz val="22"/>
      <color theme="1"/>
      <name val="ＭＳ Ｐ明朝"/>
      <family val="1"/>
    </font>
    <font>
      <sz val="28"/>
      <color theme="1"/>
      <name val="ＭＳ 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style="medium"/>
    </border>
    <border>
      <left style="thin"/>
      <right style="thin"/>
      <top style="medium"/>
      <bottom style="medium"/>
    </border>
    <border>
      <left style="thin"/>
      <right style="thin"/>
      <top style="medium"/>
      <bottom>
        <color indexed="63"/>
      </bottom>
    </border>
    <border>
      <left style="thin"/>
      <right style="thin"/>
      <top style="medium"/>
      <bottom style="thin"/>
    </border>
    <border>
      <left style="thin"/>
      <right>
        <color indexed="63"/>
      </right>
      <top style="medium"/>
      <bottom style="medium"/>
    </border>
    <border>
      <left style="thin"/>
      <right style="thin"/>
      <top>
        <color indexed="63"/>
      </top>
      <bottom style="medium"/>
    </border>
    <border>
      <left>
        <color indexed="63"/>
      </left>
      <right style="thin"/>
      <top style="medium"/>
      <bottom>
        <color indexed="63"/>
      </bottom>
    </border>
    <border>
      <left>
        <color indexed="63"/>
      </left>
      <right style="thin"/>
      <top style="medium"/>
      <bottom style="medium"/>
    </border>
    <border>
      <left style="dashed"/>
      <right>
        <color indexed="63"/>
      </right>
      <top style="thin"/>
      <bottom style="thin"/>
    </border>
    <border>
      <left style="thin"/>
      <right>
        <color indexed="63"/>
      </right>
      <top style="thin"/>
      <bottom style="medium"/>
    </border>
    <border>
      <left style="thin"/>
      <right>
        <color indexed="63"/>
      </right>
      <top>
        <color indexed="63"/>
      </top>
      <bottom style="medium"/>
    </border>
    <border>
      <left style="dashed"/>
      <right style="dashed"/>
      <top style="thin"/>
      <bottom>
        <color indexed="63"/>
      </bottom>
    </border>
    <border>
      <left style="dashed"/>
      <right>
        <color indexed="63"/>
      </right>
      <top style="thin"/>
      <bottom>
        <color indexed="63"/>
      </bottom>
    </border>
    <border>
      <left style="dashed"/>
      <right style="dashed"/>
      <top>
        <color indexed="63"/>
      </top>
      <bottom style="thin"/>
    </border>
    <border>
      <left style="dashed"/>
      <right>
        <color indexed="63"/>
      </right>
      <top>
        <color indexed="63"/>
      </top>
      <bottom style="thin"/>
    </border>
    <border>
      <left style="dashed"/>
      <right style="dashed"/>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1" borderId="4" applyNumberFormat="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6" fillId="0" borderId="0">
      <alignment/>
      <protection/>
    </xf>
    <xf numFmtId="0" fontId="6" fillId="0" borderId="0">
      <alignment/>
      <protection/>
    </xf>
    <xf numFmtId="0" fontId="2" fillId="0" borderId="0">
      <alignment/>
      <protection/>
    </xf>
    <xf numFmtId="0" fontId="6" fillId="0" borderId="0">
      <alignment/>
      <protection/>
    </xf>
    <xf numFmtId="0" fontId="6" fillId="0" borderId="0">
      <alignment/>
      <protection/>
    </xf>
    <xf numFmtId="0" fontId="2" fillId="0" borderId="0">
      <alignment/>
      <protection/>
    </xf>
    <xf numFmtId="0" fontId="0" fillId="0" borderId="0">
      <alignment vertical="center"/>
      <protection/>
    </xf>
    <xf numFmtId="0" fontId="5" fillId="0" borderId="0" applyNumberFormat="0" applyFill="0" applyBorder="0" applyAlignment="0" applyProtection="0"/>
    <xf numFmtId="0" fontId="85" fillId="32" borderId="0" applyNumberFormat="0" applyBorder="0" applyAlignment="0" applyProtection="0"/>
  </cellStyleXfs>
  <cellXfs count="1648">
    <xf numFmtId="0" fontId="0" fillId="0" borderId="0" xfId="0" applyAlignment="1">
      <alignment/>
    </xf>
    <xf numFmtId="0" fontId="86" fillId="0" borderId="0" xfId="66" applyFont="1">
      <alignment/>
      <protection/>
    </xf>
    <xf numFmtId="38" fontId="86" fillId="0" borderId="0" xfId="49" applyFont="1" applyAlignment="1">
      <alignment horizontal="centerContinuous" vertical="center"/>
    </xf>
    <xf numFmtId="0" fontId="86" fillId="0" borderId="0" xfId="66" applyFont="1" applyFill="1">
      <alignment/>
      <protection/>
    </xf>
    <xf numFmtId="38" fontId="87" fillId="0" borderId="0" xfId="49" applyFont="1" applyAlignment="1">
      <alignment horizontal="centerContinuous" vertical="center"/>
    </xf>
    <xf numFmtId="38" fontId="86" fillId="0" borderId="0" xfId="49" applyFont="1" applyAlignment="1">
      <alignment vertical="center"/>
    </xf>
    <xf numFmtId="38" fontId="88" fillId="0" borderId="0" xfId="49" applyFont="1" applyAlignment="1">
      <alignment horizontal="centerContinuous" vertical="center"/>
    </xf>
    <xf numFmtId="38" fontId="89" fillId="0" borderId="0" xfId="49" applyFont="1" applyAlignment="1" quotePrefix="1">
      <alignment horizontal="left" vertical="center"/>
    </xf>
    <xf numFmtId="0" fontId="86" fillId="0" borderId="0" xfId="66" applyFont="1" applyAlignment="1">
      <alignment vertical="center"/>
      <protection/>
    </xf>
    <xf numFmtId="38" fontId="86" fillId="33" borderId="0" xfId="49" applyFont="1" applyFill="1" applyBorder="1" applyAlignment="1">
      <alignment vertical="center"/>
    </xf>
    <xf numFmtId="38" fontId="86" fillId="0" borderId="0" xfId="49" applyFont="1" applyAlignment="1" quotePrefix="1">
      <alignment horizontal="left" vertical="center"/>
    </xf>
    <xf numFmtId="38" fontId="89" fillId="0" borderId="0" xfId="49" applyFont="1" applyAlignment="1">
      <alignment vertical="center"/>
    </xf>
    <xf numFmtId="38" fontId="86" fillId="0" borderId="10" xfId="49" applyFont="1" applyBorder="1" applyAlignment="1">
      <alignment vertical="center"/>
    </xf>
    <xf numFmtId="38" fontId="86" fillId="0" borderId="11" xfId="49" applyFont="1" applyBorder="1" applyAlignment="1">
      <alignment horizontal="centerContinuous" vertical="center"/>
    </xf>
    <xf numFmtId="38" fontId="86" fillId="0" borderId="0" xfId="49" applyFont="1" applyBorder="1" applyAlignment="1">
      <alignment vertical="center"/>
    </xf>
    <xf numFmtId="38" fontId="86" fillId="0" borderId="12" xfId="49" applyFont="1" applyBorder="1" applyAlignment="1">
      <alignment horizontal="center" vertical="center"/>
    </xf>
    <xf numFmtId="38" fontId="86" fillId="0" borderId="11" xfId="49" applyFont="1" applyBorder="1" applyAlignment="1">
      <alignment horizontal="center" vertical="center"/>
    </xf>
    <xf numFmtId="38" fontId="86" fillId="0" borderId="13" xfId="49" applyFont="1" applyBorder="1" applyAlignment="1">
      <alignment vertical="center"/>
    </xf>
    <xf numFmtId="38" fontId="90" fillId="0" borderId="13" xfId="49" applyFont="1" applyBorder="1" applyAlignment="1">
      <alignment horizontal="center" vertical="center"/>
    </xf>
    <xf numFmtId="41" fontId="86" fillId="0" borderId="11" xfId="49" applyNumberFormat="1" applyFont="1" applyBorder="1" applyAlignment="1">
      <alignment vertical="center"/>
    </xf>
    <xf numFmtId="41" fontId="86" fillId="0" borderId="11" xfId="49" applyNumberFormat="1" applyFont="1" applyFill="1" applyBorder="1" applyAlignment="1">
      <alignment vertical="center"/>
    </xf>
    <xf numFmtId="38" fontId="86" fillId="0" borderId="0" xfId="49" applyFont="1" applyBorder="1" applyAlignment="1">
      <alignment horizontal="center" vertical="center"/>
    </xf>
    <xf numFmtId="38" fontId="86" fillId="0" borderId="14" xfId="49" applyFont="1" applyBorder="1" applyAlignment="1" quotePrefix="1">
      <alignment horizontal="right" vertical="center"/>
    </xf>
    <xf numFmtId="38" fontId="86" fillId="0" borderId="0" xfId="49" applyFont="1" applyBorder="1" applyAlignment="1" quotePrefix="1">
      <alignment horizontal="right" vertical="center"/>
    </xf>
    <xf numFmtId="38" fontId="86" fillId="0" borderId="15" xfId="49" applyFont="1" applyBorder="1" applyAlignment="1">
      <alignment horizontal="centerContinuous" vertical="center"/>
    </xf>
    <xf numFmtId="38" fontId="86" fillId="0" borderId="16" xfId="49" applyFont="1" applyBorder="1" applyAlignment="1">
      <alignment horizontal="centerContinuous" vertical="center"/>
    </xf>
    <xf numFmtId="38" fontId="86" fillId="0" borderId="17" xfId="49" applyFont="1" applyBorder="1" applyAlignment="1">
      <alignment horizontal="centerContinuous" vertical="center"/>
    </xf>
    <xf numFmtId="38" fontId="86" fillId="0" borderId="10" xfId="49" applyFont="1" applyBorder="1" applyAlignment="1">
      <alignment horizontal="center" vertical="center" wrapText="1"/>
    </xf>
    <xf numFmtId="38" fontId="86" fillId="0" borderId="18" xfId="49" applyFont="1" applyBorder="1" applyAlignment="1">
      <alignment vertical="center"/>
    </xf>
    <xf numFmtId="179" fontId="86" fillId="0" borderId="11" xfId="49" applyNumberFormat="1" applyFont="1" applyBorder="1" applyAlignment="1">
      <alignment vertical="center"/>
    </xf>
    <xf numFmtId="179" fontId="86" fillId="0" borderId="11" xfId="49" applyNumberFormat="1" applyFont="1" applyFill="1" applyBorder="1" applyAlignment="1">
      <alignment vertical="center"/>
    </xf>
    <xf numFmtId="0" fontId="86" fillId="0" borderId="0" xfId="66" applyFont="1" applyBorder="1" applyAlignment="1">
      <alignment vertical="center"/>
      <protection/>
    </xf>
    <xf numFmtId="0" fontId="91" fillId="0" borderId="0" xfId="0" applyFont="1" applyAlignment="1">
      <alignment/>
    </xf>
    <xf numFmtId="0" fontId="92" fillId="0" borderId="0" xfId="0" applyFont="1" applyAlignment="1">
      <alignment horizontal="center" vertical="center"/>
    </xf>
    <xf numFmtId="0" fontId="86" fillId="0" borderId="0" xfId="0" applyFont="1" applyAlignment="1" quotePrefix="1">
      <alignment/>
    </xf>
    <xf numFmtId="0" fontId="86" fillId="0" borderId="0" xfId="0" applyFont="1" applyAlignment="1">
      <alignment/>
    </xf>
    <xf numFmtId="0" fontId="93" fillId="0" borderId="0" xfId="0" applyFont="1" applyAlignment="1">
      <alignment/>
    </xf>
    <xf numFmtId="0" fontId="93" fillId="0" borderId="11" xfId="0" applyFont="1" applyBorder="1" applyAlignment="1">
      <alignment vertical="top" wrapText="1"/>
    </xf>
    <xf numFmtId="0" fontId="94" fillId="0" borderId="0" xfId="81" applyFont="1" applyFill="1">
      <alignment vertical="center"/>
      <protection/>
    </xf>
    <xf numFmtId="0" fontId="95" fillId="0" borderId="0" xfId="81" applyFont="1" applyFill="1">
      <alignment vertical="center"/>
      <protection/>
    </xf>
    <xf numFmtId="0" fontId="95" fillId="0" borderId="0" xfId="81" applyFont="1">
      <alignment vertical="center"/>
      <protection/>
    </xf>
    <xf numFmtId="0" fontId="95" fillId="0" borderId="11" xfId="81" applyFont="1" applyBorder="1" applyAlignment="1">
      <alignment horizontal="center" vertical="center"/>
      <protection/>
    </xf>
    <xf numFmtId="0" fontId="95" fillId="0" borderId="15" xfId="81" applyFont="1" applyBorder="1" applyAlignment="1">
      <alignment horizontal="center" vertical="center"/>
      <protection/>
    </xf>
    <xf numFmtId="0" fontId="96" fillId="0" borderId="12" xfId="81" applyFont="1" applyFill="1" applyBorder="1" applyAlignment="1">
      <alignment horizontal="distributed"/>
      <protection/>
    </xf>
    <xf numFmtId="221" fontId="96" fillId="0" borderId="19" xfId="81" applyNumberFormat="1" applyFont="1" applyBorder="1" applyAlignment="1">
      <alignment horizontal="right" vertical="center"/>
      <protection/>
    </xf>
    <xf numFmtId="221" fontId="96" fillId="0" borderId="20" xfId="81" applyNumberFormat="1" applyFont="1" applyBorder="1" applyAlignment="1">
      <alignment horizontal="right" vertical="center"/>
      <protection/>
    </xf>
    <xf numFmtId="221" fontId="96" fillId="0" borderId="21" xfId="81" applyNumberFormat="1" applyFont="1" applyBorder="1" applyAlignment="1">
      <alignment horizontal="right" vertical="center"/>
      <protection/>
    </xf>
    <xf numFmtId="38" fontId="96" fillId="0" borderId="0" xfId="81" applyNumberFormat="1" applyFont="1" applyFill="1" applyAlignment="1">
      <alignment/>
      <protection/>
    </xf>
    <xf numFmtId="0" fontId="93" fillId="0" borderId="0" xfId="81" applyFont="1" applyFill="1">
      <alignment vertical="center"/>
      <protection/>
    </xf>
    <xf numFmtId="0" fontId="96" fillId="0" borderId="0" xfId="81" applyFont="1" applyFill="1">
      <alignment vertical="center"/>
      <protection/>
    </xf>
    <xf numFmtId="221" fontId="96" fillId="0" borderId="18" xfId="81" applyNumberFormat="1" applyFont="1" applyBorder="1" applyAlignment="1">
      <alignment horizontal="right"/>
      <protection/>
    </xf>
    <xf numFmtId="221" fontId="96" fillId="0" borderId="0" xfId="81" applyNumberFormat="1" applyFont="1" applyBorder="1" applyAlignment="1">
      <alignment horizontal="right"/>
      <protection/>
    </xf>
    <xf numFmtId="221" fontId="95" fillId="0" borderId="0" xfId="81" applyNumberFormat="1" applyFont="1" applyBorder="1" applyAlignment="1">
      <alignment horizontal="right"/>
      <protection/>
    </xf>
    <xf numFmtId="221" fontId="96" fillId="0" borderId="22" xfId="81" applyNumberFormat="1" applyFont="1" applyBorder="1" applyAlignment="1">
      <alignment horizontal="right"/>
      <protection/>
    </xf>
    <xf numFmtId="0" fontId="95" fillId="0" borderId="12" xfId="81" applyFont="1" applyFill="1" applyBorder="1" applyAlignment="1">
      <alignment horizontal="distributed"/>
      <protection/>
    </xf>
    <xf numFmtId="221" fontId="95" fillId="0" borderId="18" xfId="81" applyNumberFormat="1" applyFont="1" applyBorder="1" applyAlignment="1">
      <alignment horizontal="right"/>
      <protection/>
    </xf>
    <xf numFmtId="221" fontId="95" fillId="0" borderId="22" xfId="81" applyNumberFormat="1" applyFont="1" applyBorder="1" applyAlignment="1">
      <alignment horizontal="right"/>
      <protection/>
    </xf>
    <xf numFmtId="0" fontId="95" fillId="0" borderId="0" xfId="81" applyFont="1" applyFill="1" applyAlignment="1">
      <alignment/>
      <protection/>
    </xf>
    <xf numFmtId="0" fontId="95" fillId="0" borderId="13" xfId="81" applyFont="1" applyFill="1" applyBorder="1" applyAlignment="1">
      <alignment horizontal="distributed"/>
      <protection/>
    </xf>
    <xf numFmtId="179" fontId="95" fillId="0" borderId="14" xfId="81" applyNumberFormat="1" applyFont="1" applyBorder="1" applyAlignment="1">
      <alignment horizontal="right"/>
      <protection/>
    </xf>
    <xf numFmtId="179" fontId="95" fillId="0" borderId="23" xfId="81" applyNumberFormat="1" applyFont="1" applyBorder="1" applyAlignment="1">
      <alignment horizontal="right"/>
      <protection/>
    </xf>
    <xf numFmtId="0" fontId="95" fillId="0" borderId="24" xfId="81" applyFont="1" applyBorder="1" applyAlignment="1">
      <alignment horizontal="right"/>
      <protection/>
    </xf>
    <xf numFmtId="0" fontId="95" fillId="0" borderId="14" xfId="81" applyFont="1" applyBorder="1" applyAlignment="1">
      <alignment horizontal="right"/>
      <protection/>
    </xf>
    <xf numFmtId="0" fontId="95" fillId="0" borderId="23" xfId="81" applyFont="1" applyBorder="1" applyAlignment="1">
      <alignment horizontal="right"/>
      <protection/>
    </xf>
    <xf numFmtId="3" fontId="95" fillId="0" borderId="0" xfId="81" applyNumberFormat="1" applyFont="1" applyFill="1">
      <alignment vertical="center"/>
      <protection/>
    </xf>
    <xf numFmtId="38" fontId="93" fillId="0" borderId="0" xfId="81" applyNumberFormat="1" applyFont="1" applyFill="1">
      <alignment vertical="center"/>
      <protection/>
    </xf>
    <xf numFmtId="0" fontId="95" fillId="0" borderId="17" xfId="81" applyFont="1" applyFill="1" applyBorder="1" applyAlignment="1">
      <alignment horizontal="center" vertical="center"/>
      <protection/>
    </xf>
    <xf numFmtId="0" fontId="95" fillId="0" borderId="11" xfId="81" applyFont="1" applyFill="1" applyBorder="1" applyAlignment="1">
      <alignment horizontal="center" vertical="center"/>
      <protection/>
    </xf>
    <xf numFmtId="0" fontId="95" fillId="0" borderId="15" xfId="81" applyFont="1" applyFill="1" applyBorder="1" applyAlignment="1">
      <alignment horizontal="center" vertical="center"/>
      <protection/>
    </xf>
    <xf numFmtId="0" fontId="95" fillId="0" borderId="0" xfId="81" applyFont="1" applyFill="1" applyAlignment="1">
      <alignment horizontal="center" vertical="center"/>
      <protection/>
    </xf>
    <xf numFmtId="0" fontId="96" fillId="0" borderId="12" xfId="81" applyFont="1" applyFill="1" applyBorder="1" applyAlignment="1">
      <alignment horizontal="distributed" vertical="center"/>
      <protection/>
    </xf>
    <xf numFmtId="216" fontId="96" fillId="0" borderId="19" xfId="81" applyNumberFormat="1" applyFont="1" applyBorder="1" applyAlignment="1">
      <alignment horizontal="right" vertical="center"/>
      <protection/>
    </xf>
    <xf numFmtId="216" fontId="96" fillId="0" borderId="20" xfId="81" applyNumberFormat="1" applyFont="1" applyBorder="1" applyAlignment="1">
      <alignment horizontal="right" vertical="center"/>
      <protection/>
    </xf>
    <xf numFmtId="179" fontId="96" fillId="0" borderId="18" xfId="81" applyNumberFormat="1" applyFont="1" applyBorder="1" applyAlignment="1">
      <alignment horizontal="right" vertical="center"/>
      <protection/>
    </xf>
    <xf numFmtId="0" fontId="96" fillId="0" borderId="0" xfId="81" applyFont="1" applyFill="1" applyAlignment="1">
      <alignment horizontal="center" vertical="center"/>
      <protection/>
    </xf>
    <xf numFmtId="216" fontId="95" fillId="0" borderId="18" xfId="81" applyNumberFormat="1" applyFont="1" applyBorder="1" applyAlignment="1">
      <alignment horizontal="right"/>
      <protection/>
    </xf>
    <xf numFmtId="216" fontId="95" fillId="0" borderId="0" xfId="81" applyNumberFormat="1" applyFont="1" applyBorder="1" applyAlignment="1">
      <alignment horizontal="right"/>
      <protection/>
    </xf>
    <xf numFmtId="179" fontId="95" fillId="0" borderId="18" xfId="81" applyNumberFormat="1" applyFont="1" applyBorder="1" applyAlignment="1">
      <alignment horizontal="right"/>
      <protection/>
    </xf>
    <xf numFmtId="0" fontId="95" fillId="0" borderId="0" xfId="81" applyFont="1" applyFill="1" applyAlignment="1">
      <alignment horizontal="center"/>
      <protection/>
    </xf>
    <xf numFmtId="216" fontId="95" fillId="0" borderId="22" xfId="81" applyNumberFormat="1" applyFont="1" applyBorder="1" applyAlignment="1">
      <alignment horizontal="right"/>
      <protection/>
    </xf>
    <xf numFmtId="0" fontId="93" fillId="0" borderId="13" xfId="81" applyFont="1" applyFill="1" applyBorder="1">
      <alignment vertical="center"/>
      <protection/>
    </xf>
    <xf numFmtId="179" fontId="93" fillId="0" borderId="14" xfId="81" applyNumberFormat="1" applyFont="1" applyFill="1" applyBorder="1">
      <alignment vertical="center"/>
      <protection/>
    </xf>
    <xf numFmtId="179" fontId="93" fillId="0" borderId="24" xfId="81" applyNumberFormat="1" applyFont="1" applyFill="1" applyBorder="1">
      <alignment vertical="center"/>
      <protection/>
    </xf>
    <xf numFmtId="179" fontId="93" fillId="0" borderId="18" xfId="81" applyNumberFormat="1" applyFont="1" applyFill="1" applyBorder="1">
      <alignment vertical="center"/>
      <protection/>
    </xf>
    <xf numFmtId="0" fontId="95" fillId="0" borderId="10" xfId="81" applyFont="1" applyFill="1" applyBorder="1">
      <alignment vertical="center"/>
      <protection/>
    </xf>
    <xf numFmtId="0" fontId="95" fillId="0" borderId="12" xfId="81" applyFont="1" applyFill="1" applyBorder="1" applyAlignment="1">
      <alignment horizontal="center" vertical="center"/>
      <protection/>
    </xf>
    <xf numFmtId="0" fontId="95" fillId="0" borderId="13" xfId="81" applyFont="1" applyFill="1" applyBorder="1" applyAlignment="1">
      <alignment horizontal="center" vertical="center"/>
      <protection/>
    </xf>
    <xf numFmtId="38" fontId="96" fillId="0" borderId="19" xfId="49" applyFont="1" applyBorder="1" applyAlignment="1">
      <alignment horizontal="right"/>
    </xf>
    <xf numFmtId="38" fontId="96" fillId="0" borderId="20" xfId="49" applyFont="1" applyBorder="1" applyAlignment="1">
      <alignment horizontal="right"/>
    </xf>
    <xf numFmtId="38" fontId="96" fillId="0" borderId="21" xfId="49" applyFont="1" applyBorder="1" applyAlignment="1">
      <alignment horizontal="right"/>
    </xf>
    <xf numFmtId="0" fontId="96" fillId="0" borderId="0" xfId="81" applyFont="1" applyFill="1" applyAlignment="1">
      <alignment/>
      <protection/>
    </xf>
    <xf numFmtId="38" fontId="96" fillId="0" borderId="0" xfId="49" applyFont="1" applyAlignment="1">
      <alignment horizontal="right"/>
    </xf>
    <xf numFmtId="38" fontId="96" fillId="0" borderId="18" xfId="49" applyFont="1" applyBorder="1" applyAlignment="1">
      <alignment horizontal="right"/>
    </xf>
    <xf numFmtId="38" fontId="96" fillId="0" borderId="0" xfId="49" applyFont="1" applyBorder="1" applyAlignment="1">
      <alignment horizontal="right"/>
    </xf>
    <xf numFmtId="38" fontId="96" fillId="0" borderId="22" xfId="49" applyFont="1" applyBorder="1" applyAlignment="1">
      <alignment horizontal="right"/>
    </xf>
    <xf numFmtId="38" fontId="95" fillId="0" borderId="18" xfId="49" applyFont="1" applyBorder="1" applyAlignment="1">
      <alignment horizontal="right"/>
    </xf>
    <xf numFmtId="38" fontId="95" fillId="0" borderId="0" xfId="49" applyFont="1" applyBorder="1" applyAlignment="1">
      <alignment horizontal="right"/>
    </xf>
    <xf numFmtId="38" fontId="95" fillId="0" borderId="22" xfId="49" applyFont="1" applyBorder="1" applyAlignment="1">
      <alignment horizontal="right"/>
    </xf>
    <xf numFmtId="0" fontId="95" fillId="0" borderId="13" xfId="81" applyFont="1" applyFill="1" applyBorder="1">
      <alignment vertical="center"/>
      <protection/>
    </xf>
    <xf numFmtId="3" fontId="95" fillId="0" borderId="14" xfId="81" applyNumberFormat="1" applyFont="1" applyFill="1" applyBorder="1">
      <alignment vertical="center"/>
      <protection/>
    </xf>
    <xf numFmtId="0" fontId="95" fillId="0" borderId="14" xfId="81" applyFont="1" applyFill="1" applyBorder="1">
      <alignment vertical="center"/>
      <protection/>
    </xf>
    <xf numFmtId="0" fontId="95" fillId="0" borderId="23" xfId="81" applyFont="1" applyFill="1" applyBorder="1">
      <alignment vertical="center"/>
      <protection/>
    </xf>
    <xf numFmtId="0" fontId="97" fillId="0" borderId="0" xfId="81" applyFont="1">
      <alignment vertical="center"/>
      <protection/>
    </xf>
    <xf numFmtId="0" fontId="98" fillId="0" borderId="11" xfId="81" applyFont="1" applyFill="1" applyBorder="1" applyAlignment="1">
      <alignment horizontal="center" vertical="center" wrapText="1"/>
      <protection/>
    </xf>
    <xf numFmtId="0" fontId="90" fillId="0" borderId="11" xfId="81" applyFont="1" applyFill="1" applyBorder="1" applyAlignment="1">
      <alignment horizontal="center" vertical="center" wrapText="1"/>
      <protection/>
    </xf>
    <xf numFmtId="216" fontId="96" fillId="0" borderId="19" xfId="81" applyNumberFormat="1" applyFont="1" applyBorder="1" applyAlignment="1">
      <alignment/>
      <protection/>
    </xf>
    <xf numFmtId="216" fontId="96" fillId="0" borderId="20" xfId="81" applyNumberFormat="1" applyFont="1" applyBorder="1" applyAlignment="1">
      <alignment/>
      <protection/>
    </xf>
    <xf numFmtId="216" fontId="96" fillId="0" borderId="21" xfId="81" applyNumberFormat="1" applyFont="1" applyBorder="1" applyAlignment="1">
      <alignment/>
      <protection/>
    </xf>
    <xf numFmtId="216" fontId="96" fillId="0" borderId="20" xfId="81" applyNumberFormat="1" applyFont="1" applyBorder="1" applyAlignment="1">
      <alignment horizontal="right"/>
      <protection/>
    </xf>
    <xf numFmtId="216" fontId="96" fillId="0" borderId="0" xfId="81" applyNumberFormat="1" applyFont="1" applyBorder="1" applyAlignment="1">
      <alignment horizontal="right"/>
      <protection/>
    </xf>
    <xf numFmtId="216" fontId="96" fillId="0" borderId="22" xfId="81" applyNumberFormat="1" applyFont="1" applyBorder="1" applyAlignment="1">
      <alignment horizontal="right"/>
      <protection/>
    </xf>
    <xf numFmtId="0" fontId="96" fillId="0" borderId="0" xfId="81" applyFont="1" applyFill="1" applyAlignment="1">
      <alignment horizontal="center"/>
      <protection/>
    </xf>
    <xf numFmtId="216" fontId="96" fillId="0" borderId="18" xfId="81" applyNumberFormat="1" applyFont="1" applyBorder="1" applyAlignment="1">
      <alignment/>
      <protection/>
    </xf>
    <xf numFmtId="216" fontId="96" fillId="0" borderId="0" xfId="81" applyNumberFormat="1" applyFont="1" applyBorder="1" applyAlignment="1">
      <alignment/>
      <protection/>
    </xf>
    <xf numFmtId="216" fontId="95" fillId="0" borderId="18" xfId="81" applyNumberFormat="1" applyFont="1" applyBorder="1" applyAlignment="1">
      <alignment/>
      <protection/>
    </xf>
    <xf numFmtId="216" fontId="95" fillId="0" borderId="0" xfId="81" applyNumberFormat="1" applyFont="1" applyBorder="1" applyAlignment="1">
      <alignment/>
      <protection/>
    </xf>
    <xf numFmtId="0" fontId="93" fillId="0" borderId="14" xfId="81" applyFont="1" applyFill="1" applyBorder="1">
      <alignment vertical="center"/>
      <protection/>
    </xf>
    <xf numFmtId="0" fontId="93" fillId="0" borderId="23" xfId="81" applyFont="1" applyFill="1" applyBorder="1">
      <alignment vertical="center"/>
      <protection/>
    </xf>
    <xf numFmtId="0" fontId="93" fillId="0" borderId="24" xfId="81" applyFont="1" applyBorder="1">
      <alignment vertical="center"/>
      <protection/>
    </xf>
    <xf numFmtId="0" fontId="93" fillId="0" borderId="14" xfId="81" applyFont="1" applyBorder="1">
      <alignment vertical="center"/>
      <protection/>
    </xf>
    <xf numFmtId="0" fontId="93" fillId="0" borderId="23" xfId="81" applyFont="1" applyBorder="1">
      <alignment vertical="center"/>
      <protection/>
    </xf>
    <xf numFmtId="0" fontId="93" fillId="0" borderId="0" xfId="81" applyFont="1">
      <alignment vertical="center"/>
      <protection/>
    </xf>
    <xf numFmtId="38" fontId="96" fillId="0" borderId="20" xfId="49" applyFont="1" applyFill="1" applyBorder="1" applyAlignment="1">
      <alignment/>
    </xf>
    <xf numFmtId="38" fontId="96" fillId="0" borderId="19" xfId="49" applyFont="1" applyBorder="1" applyAlignment="1">
      <alignment/>
    </xf>
    <xf numFmtId="38" fontId="96" fillId="0" borderId="20" xfId="49" applyFont="1" applyBorder="1" applyAlignment="1">
      <alignment/>
    </xf>
    <xf numFmtId="38" fontId="96" fillId="0" borderId="21" xfId="49" applyFont="1" applyBorder="1" applyAlignment="1">
      <alignment/>
    </xf>
    <xf numFmtId="38" fontId="95" fillId="0" borderId="0" xfId="49" applyFont="1" applyFill="1" applyBorder="1" applyAlignment="1">
      <alignment/>
    </xf>
    <xf numFmtId="38" fontId="95" fillId="0" borderId="22" xfId="49" applyFont="1" applyFill="1" applyBorder="1" applyAlignment="1">
      <alignment/>
    </xf>
    <xf numFmtId="38" fontId="96" fillId="0" borderId="0" xfId="49" applyFont="1" applyFill="1" applyBorder="1" applyAlignment="1">
      <alignment/>
    </xf>
    <xf numFmtId="38" fontId="96" fillId="0" borderId="22" xfId="49" applyFont="1" applyFill="1" applyBorder="1" applyAlignment="1">
      <alignment/>
    </xf>
    <xf numFmtId="38" fontId="96" fillId="0" borderId="18" xfId="49" applyFont="1" applyBorder="1" applyAlignment="1">
      <alignment/>
    </xf>
    <xf numFmtId="38" fontId="96" fillId="0" borderId="0" xfId="49" applyFont="1" applyBorder="1" applyAlignment="1">
      <alignment/>
    </xf>
    <xf numFmtId="38" fontId="96" fillId="0" borderId="22" xfId="49" applyFont="1" applyBorder="1" applyAlignment="1">
      <alignment/>
    </xf>
    <xf numFmtId="38" fontId="95" fillId="0" borderId="18" xfId="49" applyFont="1" applyBorder="1" applyAlignment="1">
      <alignment/>
    </xf>
    <xf numFmtId="0" fontId="95" fillId="0" borderId="24" xfId="81" applyFont="1" applyFill="1" applyBorder="1">
      <alignment vertical="center"/>
      <protection/>
    </xf>
    <xf numFmtId="0" fontId="94" fillId="0" borderId="10" xfId="81" applyFont="1" applyFill="1" applyBorder="1">
      <alignment vertical="center"/>
      <protection/>
    </xf>
    <xf numFmtId="0" fontId="98" fillId="0" borderId="11" xfId="81" applyFont="1" applyFill="1" applyBorder="1" applyAlignment="1">
      <alignment horizontal="center" vertical="center"/>
      <protection/>
    </xf>
    <xf numFmtId="0" fontId="90" fillId="0" borderId="11" xfId="81" applyFont="1" applyFill="1" applyBorder="1" applyAlignment="1">
      <alignment horizontal="center" vertical="center"/>
      <protection/>
    </xf>
    <xf numFmtId="212" fontId="96" fillId="0" borderId="20" xfId="49" applyNumberFormat="1" applyFont="1" applyBorder="1" applyAlignment="1">
      <alignment horizontal="right"/>
    </xf>
    <xf numFmtId="212" fontId="96" fillId="0" borderId="19" xfId="49" applyNumberFormat="1" applyFont="1" applyBorder="1" applyAlignment="1">
      <alignment horizontal="right"/>
    </xf>
    <xf numFmtId="212" fontId="96" fillId="0" borderId="21" xfId="49" applyNumberFormat="1" applyFont="1" applyBorder="1" applyAlignment="1">
      <alignment horizontal="right"/>
    </xf>
    <xf numFmtId="212" fontId="96" fillId="0" borderId="18" xfId="49" applyNumberFormat="1" applyFont="1" applyBorder="1" applyAlignment="1">
      <alignment horizontal="right"/>
    </xf>
    <xf numFmtId="212" fontId="96" fillId="0" borderId="0" xfId="49" applyNumberFormat="1" applyFont="1" applyBorder="1" applyAlignment="1">
      <alignment horizontal="right"/>
    </xf>
    <xf numFmtId="212" fontId="95" fillId="0" borderId="0" xfId="49" applyNumberFormat="1" applyFont="1" applyBorder="1" applyAlignment="1">
      <alignment horizontal="right"/>
    </xf>
    <xf numFmtId="212" fontId="96" fillId="0" borderId="22" xfId="49" applyNumberFormat="1" applyFont="1" applyBorder="1" applyAlignment="1">
      <alignment horizontal="right"/>
    </xf>
    <xf numFmtId="212" fontId="95" fillId="0" borderId="18" xfId="49" applyNumberFormat="1" applyFont="1" applyBorder="1" applyAlignment="1">
      <alignment horizontal="right"/>
    </xf>
    <xf numFmtId="212" fontId="95" fillId="0" borderId="22" xfId="49" applyNumberFormat="1" applyFont="1" applyBorder="1" applyAlignment="1">
      <alignment horizontal="right"/>
    </xf>
    <xf numFmtId="0" fontId="93" fillId="0" borderId="24" xfId="81" applyFont="1" applyFill="1" applyBorder="1">
      <alignment vertical="center"/>
      <protection/>
    </xf>
    <xf numFmtId="212" fontId="93" fillId="0" borderId="14" xfId="81" applyNumberFormat="1" applyFont="1" applyFill="1" applyBorder="1" applyAlignment="1">
      <alignment horizontal="right"/>
      <protection/>
    </xf>
    <xf numFmtId="212" fontId="93" fillId="0" borderId="23" xfId="81" applyNumberFormat="1" applyFont="1" applyFill="1" applyBorder="1" applyAlignment="1">
      <alignment horizontal="right"/>
      <protection/>
    </xf>
    <xf numFmtId="212" fontId="93" fillId="0" borderId="14" xfId="81" applyNumberFormat="1" applyFont="1" applyBorder="1" applyAlignment="1">
      <alignment horizontal="right"/>
      <protection/>
    </xf>
    <xf numFmtId="212" fontId="93" fillId="0" borderId="24" xfId="81" applyNumberFormat="1" applyFont="1" applyBorder="1">
      <alignment vertical="center"/>
      <protection/>
    </xf>
    <xf numFmtId="212" fontId="93" fillId="0" borderId="23" xfId="81" applyNumberFormat="1" applyFont="1" applyBorder="1" applyAlignment="1">
      <alignment horizontal="right"/>
      <protection/>
    </xf>
    <xf numFmtId="212" fontId="93" fillId="0" borderId="24" xfId="81" applyNumberFormat="1" applyFont="1" applyBorder="1" applyAlignment="1">
      <alignment horizontal="right"/>
      <protection/>
    </xf>
    <xf numFmtId="212" fontId="95" fillId="0" borderId="14" xfId="49" applyNumberFormat="1" applyFont="1" applyBorder="1" applyAlignment="1">
      <alignment horizontal="right"/>
    </xf>
    <xf numFmtId="0" fontId="91" fillId="0" borderId="0" xfId="81" applyFont="1">
      <alignment vertical="center"/>
      <protection/>
    </xf>
    <xf numFmtId="0" fontId="99" fillId="0" borderId="0" xfId="81" applyFont="1" applyAlignment="1">
      <alignment horizontal="center" vertical="center"/>
      <protection/>
    </xf>
    <xf numFmtId="0" fontId="86" fillId="0" borderId="0" xfId="80" applyFont="1" applyAlignment="1">
      <alignment vertical="center"/>
      <protection/>
    </xf>
    <xf numFmtId="0" fontId="86" fillId="0" borderId="0" xfId="80" applyFont="1" applyFill="1" applyAlignment="1">
      <alignment vertical="center"/>
      <protection/>
    </xf>
    <xf numFmtId="0" fontId="86" fillId="0" borderId="0" xfId="80" applyFont="1">
      <alignment/>
      <protection/>
    </xf>
    <xf numFmtId="0" fontId="86" fillId="0" borderId="0" xfId="80" applyFont="1" applyAlignment="1">
      <alignment horizontal="centerContinuous" vertical="center"/>
      <protection/>
    </xf>
    <xf numFmtId="0" fontId="89" fillId="0" borderId="0" xfId="80" applyFont="1" applyAlignment="1">
      <alignment vertical="center"/>
      <protection/>
    </xf>
    <xf numFmtId="0" fontId="86" fillId="0" borderId="0" xfId="80" applyFont="1" applyAlignment="1">
      <alignment horizontal="right" vertical="center"/>
      <protection/>
    </xf>
    <xf numFmtId="0" fontId="86" fillId="0" borderId="19" xfId="80" applyFont="1" applyBorder="1" applyAlignment="1">
      <alignment horizontal="center" vertical="center"/>
      <protection/>
    </xf>
    <xf numFmtId="0" fontId="86" fillId="0" borderId="20" xfId="80" applyFont="1" applyBorder="1" applyAlignment="1">
      <alignment horizontal="centerContinuous" vertical="center"/>
      <protection/>
    </xf>
    <xf numFmtId="0" fontId="86" fillId="0" borderId="10" xfId="80" applyFont="1" applyBorder="1" applyAlignment="1">
      <alignment horizontal="center" vertical="center"/>
      <protection/>
    </xf>
    <xf numFmtId="0" fontId="86" fillId="0" borderId="21" xfId="80" applyFont="1" applyBorder="1" applyAlignment="1">
      <alignment horizontal="center" vertical="center"/>
      <protection/>
    </xf>
    <xf numFmtId="0" fontId="86" fillId="0" borderId="13" xfId="80" applyFont="1" applyBorder="1" applyAlignment="1">
      <alignment horizontal="center" vertical="center"/>
      <protection/>
    </xf>
    <xf numFmtId="0" fontId="86" fillId="0" borderId="11" xfId="80" applyFont="1" applyBorder="1" applyAlignment="1">
      <alignment horizontal="center" vertical="center"/>
      <protection/>
    </xf>
    <xf numFmtId="0" fontId="86" fillId="0" borderId="11" xfId="80" applyFont="1" applyFill="1" applyBorder="1" applyAlignment="1">
      <alignment horizontal="center" vertical="center"/>
      <protection/>
    </xf>
    <xf numFmtId="0" fontId="86" fillId="0" borderId="13" xfId="80" applyFont="1" applyFill="1" applyBorder="1" applyAlignment="1">
      <alignment horizontal="center" vertical="center"/>
      <protection/>
    </xf>
    <xf numFmtId="0" fontId="86" fillId="0" borderId="22" xfId="80" applyFont="1" applyFill="1" applyBorder="1" applyAlignment="1">
      <alignment horizontal="center" vertical="center"/>
      <protection/>
    </xf>
    <xf numFmtId="0" fontId="86" fillId="0" borderId="18" xfId="80" applyFont="1" applyBorder="1" applyAlignment="1">
      <alignment horizontal="center" vertical="center"/>
      <protection/>
    </xf>
    <xf numFmtId="216" fontId="86" fillId="0" borderId="11" xfId="80" applyNumberFormat="1" applyFont="1" applyBorder="1" applyAlignment="1">
      <alignment horizontal="right" vertical="center"/>
      <protection/>
    </xf>
    <xf numFmtId="216" fontId="86" fillId="0" borderId="13" xfId="80" applyNumberFormat="1" applyFont="1" applyBorder="1" applyAlignment="1">
      <alignment horizontal="right" vertical="center"/>
      <protection/>
    </xf>
    <xf numFmtId="216" fontId="86" fillId="0" borderId="11" xfId="80" applyNumberFormat="1" applyFont="1" applyFill="1" applyBorder="1" applyAlignment="1">
      <alignment horizontal="right" vertical="center"/>
      <protection/>
    </xf>
    <xf numFmtId="216" fontId="86" fillId="0" borderId="13" xfId="80" applyNumberFormat="1" applyFont="1" applyFill="1" applyBorder="1" applyAlignment="1">
      <alignment horizontal="right" vertical="center"/>
      <protection/>
    </xf>
    <xf numFmtId="220" fontId="86" fillId="0" borderId="11" xfId="49" applyNumberFormat="1" applyFont="1" applyBorder="1" applyAlignment="1">
      <alignment horizontal="right" vertical="center"/>
    </xf>
    <xf numFmtId="216" fontId="86" fillId="0" borderId="11" xfId="49" applyNumberFormat="1" applyFont="1" applyBorder="1" applyAlignment="1">
      <alignment horizontal="right" vertical="center"/>
    </xf>
    <xf numFmtId="0" fontId="93" fillId="0" borderId="0" xfId="79" applyFont="1" applyAlignment="1">
      <alignment vertical="center"/>
      <protection/>
    </xf>
    <xf numFmtId="216" fontId="86" fillId="0" borderId="11" xfId="49" applyNumberFormat="1" applyFont="1" applyFill="1" applyBorder="1" applyAlignment="1">
      <alignment horizontal="right" vertical="center"/>
    </xf>
    <xf numFmtId="0" fontId="86" fillId="0" borderId="12" xfId="80" applyFont="1" applyBorder="1" applyAlignment="1">
      <alignment horizontal="center" vertical="center"/>
      <protection/>
    </xf>
    <xf numFmtId="0" fontId="86" fillId="0" borderId="18" xfId="80" applyFont="1" applyBorder="1" applyAlignment="1">
      <alignment horizontal="center" vertical="center" wrapText="1"/>
      <protection/>
    </xf>
    <xf numFmtId="0" fontId="86" fillId="0" borderId="15" xfId="80" applyFont="1" applyBorder="1" applyAlignment="1">
      <alignment horizontal="center" vertical="center"/>
      <protection/>
    </xf>
    <xf numFmtId="0" fontId="89" fillId="0" borderId="0" xfId="79" applyFont="1" applyAlignment="1">
      <alignment vertical="center"/>
      <protection/>
    </xf>
    <xf numFmtId="0" fontId="93" fillId="0" borderId="0" xfId="79" applyFont="1" applyFill="1" applyAlignment="1">
      <alignment vertical="center"/>
      <protection/>
    </xf>
    <xf numFmtId="0" fontId="86" fillId="0" borderId="0" xfId="79" applyFont="1" applyAlignment="1" quotePrefix="1">
      <alignment horizontal="left" vertical="center"/>
      <protection/>
    </xf>
    <xf numFmtId="0" fontId="86" fillId="0" borderId="0" xfId="79" applyFont="1" applyAlignment="1">
      <alignment vertical="center"/>
      <protection/>
    </xf>
    <xf numFmtId="0" fontId="89" fillId="0" borderId="0" xfId="79" applyFont="1" applyAlignment="1" quotePrefix="1">
      <alignment horizontal="left" vertical="center"/>
      <protection/>
    </xf>
    <xf numFmtId="0" fontId="86" fillId="0" borderId="0" xfId="79" applyFont="1" applyAlignment="1" quotePrefix="1">
      <alignment horizontal="right" vertical="center"/>
      <protection/>
    </xf>
    <xf numFmtId="0" fontId="86" fillId="0" borderId="20" xfId="79" applyFont="1" applyBorder="1" applyAlignment="1">
      <alignment horizontal="centerContinuous" vertical="center"/>
      <protection/>
    </xf>
    <xf numFmtId="0" fontId="86" fillId="0" borderId="21" xfId="79" applyFont="1" applyBorder="1" applyAlignment="1">
      <alignment horizontal="centerContinuous" vertical="center"/>
      <protection/>
    </xf>
    <xf numFmtId="0" fontId="86" fillId="0" borderId="11" xfId="79" applyFont="1" applyBorder="1" applyAlignment="1">
      <alignment horizontal="distributed" vertical="center"/>
      <protection/>
    </xf>
    <xf numFmtId="0" fontId="86" fillId="0" borderId="11" xfId="79" applyFont="1" applyBorder="1" applyAlignment="1">
      <alignment horizontal="distributed" vertical="center" wrapText="1"/>
      <protection/>
    </xf>
    <xf numFmtId="0" fontId="86" fillId="0" borderId="15" xfId="79" applyFont="1" applyBorder="1" applyAlignment="1">
      <alignment horizontal="center" vertical="center"/>
      <protection/>
    </xf>
    <xf numFmtId="185" fontId="86" fillId="0" borderId="11" xfId="79" applyNumberFormat="1" applyFont="1" applyBorder="1" applyAlignment="1">
      <alignment vertical="center"/>
      <protection/>
    </xf>
    <xf numFmtId="42" fontId="86" fillId="0" borderId="11" xfId="79" applyNumberFormat="1" applyFont="1" applyBorder="1" applyAlignment="1">
      <alignment horizontal="right" vertical="center"/>
      <protection/>
    </xf>
    <xf numFmtId="185" fontId="86" fillId="0" borderId="11" xfId="79" applyNumberFormat="1" applyFont="1" applyBorder="1" applyAlignment="1">
      <alignment horizontal="right" vertical="center"/>
      <protection/>
    </xf>
    <xf numFmtId="0" fontId="93" fillId="0" borderId="0" xfId="78" applyFont="1" applyAlignment="1">
      <alignment vertical="center"/>
      <protection/>
    </xf>
    <xf numFmtId="0" fontId="86" fillId="0" borderId="0" xfId="79" applyFont="1" applyAlignment="1">
      <alignment horizontal="left" vertical="center"/>
      <protection/>
    </xf>
    <xf numFmtId="0" fontId="93" fillId="0" borderId="0" xfId="79" applyFont="1">
      <alignment/>
      <protection/>
    </xf>
    <xf numFmtId="0" fontId="86" fillId="0" borderId="11" xfId="79" applyFont="1" applyBorder="1" applyAlignment="1">
      <alignment horizontal="center" vertical="center"/>
      <protection/>
    </xf>
    <xf numFmtId="38" fontId="86" fillId="0" borderId="11" xfId="49" applyFont="1" applyBorder="1" applyAlignment="1">
      <alignment vertical="center"/>
    </xf>
    <xf numFmtId="38" fontId="86" fillId="0" borderId="11" xfId="49" applyFont="1" applyBorder="1" applyAlignment="1">
      <alignment horizontal="right" vertical="center"/>
    </xf>
    <xf numFmtId="0" fontId="89" fillId="0" borderId="0" xfId="78" applyFont="1" applyAlignment="1">
      <alignment vertical="center"/>
      <protection/>
    </xf>
    <xf numFmtId="0" fontId="93" fillId="0" borderId="0" xfId="78" applyFont="1" applyFill="1" applyAlignment="1">
      <alignment vertical="center"/>
      <protection/>
    </xf>
    <xf numFmtId="0" fontId="86" fillId="0" borderId="0" xfId="78" applyFont="1" applyAlignment="1" quotePrefix="1">
      <alignment horizontal="left" vertical="center"/>
      <protection/>
    </xf>
    <xf numFmtId="0" fontId="89" fillId="0" borderId="0" xfId="78" applyFont="1" applyAlignment="1" quotePrefix="1">
      <alignment horizontal="left" vertical="center"/>
      <protection/>
    </xf>
    <xf numFmtId="0" fontId="86" fillId="0" borderId="0" xfId="78" applyFont="1" applyAlignment="1" quotePrefix="1">
      <alignment horizontal="right" vertical="center"/>
      <protection/>
    </xf>
    <xf numFmtId="0" fontId="86" fillId="0" borderId="15" xfId="78" applyFont="1" applyBorder="1" applyAlignment="1">
      <alignment horizontal="centerContinuous" vertical="center"/>
      <protection/>
    </xf>
    <xf numFmtId="0" fontId="86" fillId="0" borderId="16" xfId="78" applyFont="1" applyBorder="1" applyAlignment="1">
      <alignment horizontal="centerContinuous" vertical="center"/>
      <protection/>
    </xf>
    <xf numFmtId="0" fontId="86" fillId="0" borderId="17" xfId="78" applyFont="1" applyBorder="1" applyAlignment="1">
      <alignment horizontal="centerContinuous" vertical="center"/>
      <protection/>
    </xf>
    <xf numFmtId="0" fontId="86" fillId="0" borderId="20" xfId="78" applyFont="1" applyBorder="1" applyAlignment="1">
      <alignment horizontal="centerContinuous" vertical="center"/>
      <protection/>
    </xf>
    <xf numFmtId="0" fontId="86" fillId="0" borderId="11" xfId="78" applyFont="1" applyBorder="1" applyAlignment="1">
      <alignment horizontal="center" vertical="center"/>
      <protection/>
    </xf>
    <xf numFmtId="0" fontId="95" fillId="0" borderId="11" xfId="78" applyFont="1" applyBorder="1" applyAlignment="1">
      <alignment horizontal="center" vertical="center" wrapText="1"/>
      <protection/>
    </xf>
    <xf numFmtId="0" fontId="95" fillId="0" borderId="11" xfId="78" applyFont="1" applyFill="1" applyBorder="1" applyAlignment="1">
      <alignment horizontal="center" vertical="center"/>
      <protection/>
    </xf>
    <xf numFmtId="0" fontId="86" fillId="0" borderId="0" xfId="77" applyFont="1" applyAlignment="1">
      <alignment vertical="center"/>
      <protection/>
    </xf>
    <xf numFmtId="207" fontId="86" fillId="0" borderId="11" xfId="78" applyNumberFormat="1" applyFont="1" applyBorder="1" applyAlignment="1" quotePrefix="1">
      <alignment vertical="center"/>
      <protection/>
    </xf>
    <xf numFmtId="207" fontId="86" fillId="0" borderId="11" xfId="78" applyNumberFormat="1" applyFont="1" applyBorder="1" applyAlignment="1">
      <alignment horizontal="right" vertical="center"/>
      <protection/>
    </xf>
    <xf numFmtId="207" fontId="86" fillId="0" borderId="11" xfId="78" applyNumberFormat="1" applyFont="1" applyBorder="1" applyAlignment="1">
      <alignment vertical="center"/>
      <protection/>
    </xf>
    <xf numFmtId="0" fontId="93" fillId="0" borderId="0" xfId="78" applyFont="1" applyAlignment="1">
      <alignment horizontal="right" vertical="center"/>
      <protection/>
    </xf>
    <xf numFmtId="0" fontId="86" fillId="0" borderId="0" xfId="78" applyFont="1" applyAlignment="1">
      <alignment vertical="center"/>
      <protection/>
    </xf>
    <xf numFmtId="0" fontId="89" fillId="0" borderId="0" xfId="77" applyFont="1" applyAlignment="1" quotePrefix="1">
      <alignment horizontal="left" vertical="center"/>
      <protection/>
    </xf>
    <xf numFmtId="0" fontId="86" fillId="0" borderId="0" xfId="77" applyFont="1" applyAlignment="1" quotePrefix="1">
      <alignment horizontal="right" vertical="center"/>
      <protection/>
    </xf>
    <xf numFmtId="0" fontId="86" fillId="0" borderId="22" xfId="77" applyFont="1" applyBorder="1" applyAlignment="1">
      <alignment vertical="center"/>
      <protection/>
    </xf>
    <xf numFmtId="0" fontId="86" fillId="0" borderId="15" xfId="77" applyFont="1" applyBorder="1" applyAlignment="1">
      <alignment horizontal="centerContinuous" vertical="center" wrapText="1"/>
      <protection/>
    </xf>
    <xf numFmtId="0" fontId="86" fillId="0" borderId="17" xfId="77" applyFont="1" applyBorder="1" applyAlignment="1">
      <alignment horizontal="centerContinuous" vertical="center"/>
      <protection/>
    </xf>
    <xf numFmtId="0" fontId="86" fillId="0" borderId="20" xfId="77" applyFont="1" applyBorder="1" applyAlignment="1">
      <alignment horizontal="centerContinuous" vertical="center" wrapText="1"/>
      <protection/>
    </xf>
    <xf numFmtId="0" fontId="86" fillId="0" borderId="0" xfId="77" applyFont="1" applyBorder="1" applyAlignment="1">
      <alignment vertical="center"/>
      <protection/>
    </xf>
    <xf numFmtId="0" fontId="86" fillId="0" borderId="11" xfId="77" applyFont="1" applyBorder="1" applyAlignment="1">
      <alignment horizontal="center" vertical="center"/>
      <protection/>
    </xf>
    <xf numFmtId="0" fontId="86" fillId="0" borderId="22" xfId="77" applyFont="1" applyBorder="1" applyAlignment="1">
      <alignment horizontal="center" vertical="center"/>
      <protection/>
    </xf>
    <xf numFmtId="205" fontId="86" fillId="0" borderId="11" xfId="77" applyNumberFormat="1" applyFont="1" applyBorder="1" applyAlignment="1">
      <alignment horizontal="right" vertical="center"/>
      <protection/>
    </xf>
    <xf numFmtId="0" fontId="86" fillId="0" borderId="11" xfId="77" applyFont="1" applyBorder="1" applyAlignment="1">
      <alignment horizontal="right" vertical="center"/>
      <protection/>
    </xf>
    <xf numFmtId="0" fontId="86" fillId="0" borderId="11" xfId="77" applyFont="1" applyBorder="1" applyAlignment="1">
      <alignment vertical="center"/>
      <protection/>
    </xf>
    <xf numFmtId="0" fontId="86" fillId="0" borderId="15" xfId="77" applyFont="1" applyBorder="1" applyAlignment="1">
      <alignment horizontal="centerContinuous" vertical="center"/>
      <protection/>
    </xf>
    <xf numFmtId="0" fontId="86" fillId="0" borderId="16" xfId="77" applyFont="1" applyBorder="1" applyAlignment="1">
      <alignment horizontal="centerContinuous" vertical="center"/>
      <protection/>
    </xf>
    <xf numFmtId="0" fontId="86" fillId="0" borderId="0" xfId="77" applyFont="1" applyBorder="1" applyAlignment="1">
      <alignment horizontal="centerContinuous" vertical="center" wrapText="1"/>
      <protection/>
    </xf>
    <xf numFmtId="0" fontId="86" fillId="0" borderId="0" xfId="77" applyFont="1" applyBorder="1" applyAlignment="1">
      <alignment horizontal="centerContinuous" vertical="center"/>
      <protection/>
    </xf>
    <xf numFmtId="205" fontId="86" fillId="0" borderId="15" xfId="77" applyNumberFormat="1" applyFont="1" applyBorder="1" applyAlignment="1">
      <alignment horizontal="right" vertical="center"/>
      <protection/>
    </xf>
    <xf numFmtId="205" fontId="86" fillId="0" borderId="15" xfId="77" applyNumberFormat="1" applyFont="1" applyFill="1" applyBorder="1" applyAlignment="1">
      <alignment horizontal="right" vertical="center"/>
      <protection/>
    </xf>
    <xf numFmtId="205" fontId="86" fillId="0" borderId="16" xfId="77" applyNumberFormat="1" applyFont="1" applyFill="1" applyBorder="1" applyAlignment="1">
      <alignment horizontal="right" vertical="center"/>
      <protection/>
    </xf>
    <xf numFmtId="0" fontId="86" fillId="0" borderId="11" xfId="77" applyNumberFormat="1" applyFont="1" applyBorder="1" applyAlignment="1">
      <alignment horizontal="right" vertical="center"/>
      <protection/>
    </xf>
    <xf numFmtId="0" fontId="86" fillId="0" borderId="13" xfId="77" applyFont="1" applyBorder="1" applyAlignment="1">
      <alignment horizontal="right" vertical="center"/>
      <protection/>
    </xf>
    <xf numFmtId="0" fontId="86" fillId="0" borderId="24" xfId="77" applyFont="1" applyBorder="1" applyAlignment="1">
      <alignment horizontal="right" vertical="center"/>
      <protection/>
    </xf>
    <xf numFmtId="0" fontId="86" fillId="0" borderId="23" xfId="77" applyFont="1" applyBorder="1" applyAlignment="1">
      <alignment horizontal="right" vertical="center"/>
      <protection/>
    </xf>
    <xf numFmtId="0" fontId="86" fillId="0" borderId="0" xfId="77" applyFont="1" applyFill="1" applyBorder="1" applyAlignment="1">
      <alignment horizontal="right" vertical="center"/>
      <protection/>
    </xf>
    <xf numFmtId="178" fontId="86" fillId="0" borderId="13" xfId="77" applyNumberFormat="1" applyFont="1" applyBorder="1" applyAlignment="1">
      <alignment horizontal="right" vertical="center"/>
      <protection/>
    </xf>
    <xf numFmtId="176" fontId="86" fillId="0" borderId="13" xfId="77" applyNumberFormat="1" applyFont="1" applyBorder="1" applyAlignment="1">
      <alignment horizontal="right" vertical="center"/>
      <protection/>
    </xf>
    <xf numFmtId="0" fontId="86" fillId="0" borderId="15" xfId="77" applyFont="1" applyBorder="1" applyAlignment="1">
      <alignment horizontal="right" vertical="center"/>
      <protection/>
    </xf>
    <xf numFmtId="0" fontId="86" fillId="0" borderId="17" xfId="77" applyFont="1" applyBorder="1" applyAlignment="1">
      <alignment horizontal="right" vertical="center"/>
      <protection/>
    </xf>
    <xf numFmtId="0" fontId="86" fillId="0" borderId="0" xfId="77" applyFont="1" applyBorder="1" applyAlignment="1">
      <alignment horizontal="right" vertical="center"/>
      <protection/>
    </xf>
    <xf numFmtId="0" fontId="86" fillId="0" borderId="15" xfId="77" applyFont="1" applyFill="1" applyBorder="1" applyAlignment="1">
      <alignment horizontal="right" vertical="center"/>
      <protection/>
    </xf>
    <xf numFmtId="0" fontId="86" fillId="0" borderId="17" xfId="77" applyFont="1" applyFill="1" applyBorder="1" applyAlignment="1">
      <alignment horizontal="right" vertical="center"/>
      <protection/>
    </xf>
    <xf numFmtId="178" fontId="86" fillId="0" borderId="11" xfId="77" applyNumberFormat="1" applyFont="1" applyBorder="1" applyAlignment="1">
      <alignment horizontal="right" vertical="center"/>
      <protection/>
    </xf>
    <xf numFmtId="176" fontId="86" fillId="0" borderId="11" xfId="77" applyNumberFormat="1" applyFont="1" applyBorder="1" applyAlignment="1">
      <alignment horizontal="right" vertical="center"/>
      <protection/>
    </xf>
    <xf numFmtId="0" fontId="86" fillId="0" borderId="0" xfId="77" applyFont="1" applyBorder="1">
      <alignment/>
      <protection/>
    </xf>
    <xf numFmtId="0" fontId="86" fillId="0" borderId="0" xfId="77" applyFont="1" applyAlignment="1">
      <alignment horizontal="centerContinuous" vertical="center"/>
      <protection/>
    </xf>
    <xf numFmtId="0" fontId="94" fillId="0" borderId="0" xfId="77" applyFont="1" applyAlignment="1">
      <alignment horizontal="centerContinuous" vertical="center"/>
      <protection/>
    </xf>
    <xf numFmtId="0" fontId="89" fillId="0" borderId="0" xfId="77" applyFont="1" applyBorder="1" applyAlignment="1" quotePrefix="1">
      <alignment horizontal="left" vertical="center"/>
      <protection/>
    </xf>
    <xf numFmtId="206" fontId="86" fillId="0" borderId="11" xfId="77" applyNumberFormat="1" applyFont="1" applyBorder="1" applyAlignment="1">
      <alignment horizontal="right" vertical="center"/>
      <protection/>
    </xf>
    <xf numFmtId="0" fontId="93" fillId="0" borderId="11" xfId="77" applyFont="1" applyBorder="1" applyAlignment="1">
      <alignment horizontal="centerContinuous" vertical="center"/>
      <protection/>
    </xf>
    <xf numFmtId="0" fontId="86" fillId="0" borderId="10" xfId="77" applyFont="1" applyBorder="1" applyAlignment="1">
      <alignment horizontal="center" vertical="center"/>
      <protection/>
    </xf>
    <xf numFmtId="206" fontId="86" fillId="0" borderId="15" xfId="77" applyNumberFormat="1" applyFont="1" applyBorder="1" applyAlignment="1">
      <alignment horizontal="right" vertical="center"/>
      <protection/>
    </xf>
    <xf numFmtId="206" fontId="86" fillId="0" borderId="17" xfId="77" applyNumberFormat="1" applyFont="1" applyBorder="1" applyAlignment="1">
      <alignment horizontal="right" vertical="center"/>
      <protection/>
    </xf>
    <xf numFmtId="208" fontId="95" fillId="0" borderId="11" xfId="77" applyNumberFormat="1" applyFont="1" applyFill="1" applyBorder="1" applyAlignment="1">
      <alignment horizontal="right" vertical="center"/>
      <protection/>
    </xf>
    <xf numFmtId="0" fontId="86" fillId="33" borderId="13" xfId="77" applyFont="1" applyFill="1" applyBorder="1" applyAlignment="1">
      <alignment horizontal="right" vertical="center"/>
      <protection/>
    </xf>
    <xf numFmtId="0" fontId="86" fillId="0" borderId="23" xfId="77" applyFont="1" applyFill="1" applyBorder="1" applyAlignment="1">
      <alignment horizontal="right" vertical="center"/>
      <protection/>
    </xf>
    <xf numFmtId="176" fontId="86" fillId="0" borderId="11" xfId="77" applyNumberFormat="1" applyFont="1" applyBorder="1" applyAlignment="1">
      <alignment vertical="center"/>
      <protection/>
    </xf>
    <xf numFmtId="0" fontId="86" fillId="33" borderId="11" xfId="77" applyFont="1" applyFill="1" applyBorder="1" applyAlignment="1">
      <alignment horizontal="right" vertical="center"/>
      <protection/>
    </xf>
    <xf numFmtId="0" fontId="86" fillId="0" borderId="0" xfId="77" applyFont="1" applyFill="1" applyAlignment="1">
      <alignment vertical="center"/>
      <protection/>
    </xf>
    <xf numFmtId="184" fontId="95" fillId="0" borderId="11" xfId="77" applyNumberFormat="1" applyFont="1" applyFill="1" applyBorder="1" applyAlignment="1">
      <alignment horizontal="right" vertical="center"/>
      <protection/>
    </xf>
    <xf numFmtId="184" fontId="95" fillId="0" borderId="11" xfId="77" applyNumberFormat="1" applyFont="1" applyFill="1" applyBorder="1" applyAlignment="1">
      <alignment horizontal="right" vertical="center" shrinkToFit="1"/>
      <protection/>
    </xf>
    <xf numFmtId="189" fontId="95" fillId="0" borderId="11" xfId="77" applyNumberFormat="1" applyFont="1" applyFill="1" applyBorder="1" applyAlignment="1">
      <alignment horizontal="right" vertical="center"/>
      <protection/>
    </xf>
    <xf numFmtId="0" fontId="89" fillId="0" borderId="0" xfId="77" applyFont="1" applyAlignment="1">
      <alignment vertical="center"/>
      <protection/>
    </xf>
    <xf numFmtId="0" fontId="86" fillId="0" borderId="0" xfId="77" applyFont="1">
      <alignment/>
      <protection/>
    </xf>
    <xf numFmtId="0" fontId="86" fillId="0" borderId="0" xfId="77" applyFont="1" applyAlignment="1" quotePrefix="1">
      <alignment horizontal="left" vertical="center"/>
      <protection/>
    </xf>
    <xf numFmtId="0" fontId="86" fillId="0" borderId="0" xfId="77" applyFont="1" applyAlignment="1">
      <alignment horizontal="left" vertical="center" indent="1"/>
      <protection/>
    </xf>
    <xf numFmtId="0" fontId="86" fillId="0" borderId="20" xfId="77" applyFont="1" applyBorder="1" applyAlignment="1">
      <alignment horizontal="centerContinuous" vertical="center"/>
      <protection/>
    </xf>
    <xf numFmtId="0" fontId="86" fillId="0" borderId="21" xfId="77" applyFont="1" applyBorder="1" applyAlignment="1">
      <alignment horizontal="centerContinuous" vertical="center"/>
      <protection/>
    </xf>
    <xf numFmtId="0" fontId="86" fillId="0" borderId="11" xfId="77" applyFont="1" applyFill="1" applyBorder="1" applyAlignment="1">
      <alignment horizontal="distributed" vertical="center"/>
      <protection/>
    </xf>
    <xf numFmtId="41" fontId="86" fillId="0" borderId="11" xfId="77" applyNumberFormat="1" applyFont="1" applyFill="1" applyBorder="1" applyAlignment="1">
      <alignment horizontal="right" vertical="center"/>
      <protection/>
    </xf>
    <xf numFmtId="178" fontId="86" fillId="0" borderId="11" xfId="77" applyNumberFormat="1" applyFont="1" applyFill="1" applyBorder="1" applyAlignment="1">
      <alignment horizontal="right" vertical="center"/>
      <protection/>
    </xf>
    <xf numFmtId="0" fontId="86" fillId="0" borderId="11" xfId="77" applyFont="1" applyFill="1" applyBorder="1" applyAlignment="1">
      <alignment horizontal="distributed" vertical="center" wrapText="1"/>
      <protection/>
    </xf>
    <xf numFmtId="205" fontId="86" fillId="0" borderId="11" xfId="77" applyNumberFormat="1" applyFont="1" applyFill="1" applyBorder="1" applyAlignment="1">
      <alignment horizontal="right" vertical="center"/>
      <protection/>
    </xf>
    <xf numFmtId="0" fontId="98" fillId="0" borderId="0" xfId="64" applyFont="1" applyBorder="1" applyAlignment="1">
      <alignment vertical="center"/>
      <protection/>
    </xf>
    <xf numFmtId="0" fontId="86" fillId="0" borderId="0" xfId="64" applyFont="1" applyAlignment="1" quotePrefix="1">
      <alignment horizontal="left" vertical="center"/>
      <protection/>
    </xf>
    <xf numFmtId="0" fontId="93" fillId="0" borderId="0" xfId="64" applyFont="1" applyAlignment="1">
      <alignment vertical="center"/>
      <protection/>
    </xf>
    <xf numFmtId="0" fontId="93" fillId="0" borderId="0" xfId="64" applyFont="1" applyBorder="1" applyAlignment="1">
      <alignment vertical="center"/>
      <protection/>
    </xf>
    <xf numFmtId="0" fontId="89" fillId="0" borderId="0" xfId="64" applyFont="1" applyAlignment="1">
      <alignment vertical="center"/>
      <protection/>
    </xf>
    <xf numFmtId="0" fontId="86" fillId="0" borderId="0" xfId="64" applyFont="1" applyAlignment="1" quotePrefix="1">
      <alignment horizontal="right" vertical="center"/>
      <protection/>
    </xf>
    <xf numFmtId="0" fontId="90" fillId="0" borderId="20" xfId="64" applyFont="1" applyBorder="1" applyAlignment="1">
      <alignment horizontal="center" vertical="center"/>
      <protection/>
    </xf>
    <xf numFmtId="0" fontId="86" fillId="0" borderId="0" xfId="64" applyFont="1" applyBorder="1" applyAlignment="1">
      <alignment vertical="center"/>
      <protection/>
    </xf>
    <xf numFmtId="0" fontId="86" fillId="0" borderId="0" xfId="64" applyFont="1" applyAlignment="1">
      <alignment vertical="center"/>
      <protection/>
    </xf>
    <xf numFmtId="0" fontId="90" fillId="0" borderId="0" xfId="64" applyFont="1" applyBorder="1" applyAlignment="1">
      <alignment horizontal="center" vertical="center"/>
      <protection/>
    </xf>
    <xf numFmtId="0" fontId="93" fillId="0" borderId="11" xfId="64" applyFont="1" applyBorder="1" applyAlignment="1">
      <alignment horizontal="center" vertical="center"/>
      <protection/>
    </xf>
    <xf numFmtId="38" fontId="95" fillId="0" borderId="17" xfId="64" applyNumberFormat="1" applyFont="1" applyBorder="1" applyAlignment="1">
      <alignment vertical="center"/>
      <protection/>
    </xf>
    <xf numFmtId="0" fontId="95" fillId="0" borderId="17" xfId="64" applyFont="1" applyBorder="1" applyAlignment="1">
      <alignment vertical="center"/>
      <protection/>
    </xf>
    <xf numFmtId="0" fontId="95" fillId="0" borderId="11" xfId="64" applyFont="1" applyBorder="1" applyAlignment="1">
      <alignment vertical="center"/>
      <protection/>
    </xf>
    <xf numFmtId="0" fontId="98" fillId="0" borderId="0" xfId="64" applyFont="1" applyBorder="1" applyAlignment="1">
      <alignment horizontal="center" vertical="center"/>
      <protection/>
    </xf>
    <xf numFmtId="0" fontId="95" fillId="0" borderId="11" xfId="64" applyFont="1" applyBorder="1" applyAlignment="1">
      <alignment horizontal="right" vertical="center"/>
      <protection/>
    </xf>
    <xf numFmtId="0" fontId="98" fillId="0" borderId="0" xfId="64" applyFont="1" applyFill="1" applyBorder="1" applyAlignment="1">
      <alignment vertical="center"/>
      <protection/>
    </xf>
    <xf numFmtId="0" fontId="95" fillId="0" borderId="0" xfId="64" applyFont="1" applyBorder="1" applyAlignment="1">
      <alignment vertical="center"/>
      <protection/>
    </xf>
    <xf numFmtId="38" fontId="95" fillId="0" borderId="17" xfId="64" applyNumberFormat="1" applyFont="1" applyFill="1" applyBorder="1" applyAlignment="1">
      <alignment vertical="center"/>
      <protection/>
    </xf>
    <xf numFmtId="184" fontId="98" fillId="0" borderId="0" xfId="64" applyNumberFormat="1" applyFont="1" applyBorder="1" applyAlignment="1">
      <alignment vertical="center"/>
      <protection/>
    </xf>
    <xf numFmtId="0" fontId="86" fillId="0" borderId="0" xfId="76" applyFont="1">
      <alignment/>
      <protection/>
    </xf>
    <xf numFmtId="0" fontId="93" fillId="0" borderId="0" xfId="64" applyFont="1" applyAlignment="1">
      <alignment horizontal="right" vertical="center"/>
      <protection/>
    </xf>
    <xf numFmtId="0" fontId="93" fillId="0" borderId="15" xfId="64" applyFont="1" applyBorder="1" applyAlignment="1">
      <alignment vertical="center"/>
      <protection/>
    </xf>
    <xf numFmtId="0" fontId="86" fillId="0" borderId="15" xfId="64" applyFont="1" applyBorder="1" applyAlignment="1">
      <alignment horizontal="center" vertical="center"/>
      <protection/>
    </xf>
    <xf numFmtId="0" fontId="89" fillId="0" borderId="0" xfId="76" applyFont="1" applyAlignment="1">
      <alignment vertical="center"/>
      <protection/>
    </xf>
    <xf numFmtId="0" fontId="86" fillId="0" borderId="0" xfId="76" applyFont="1" applyFill="1">
      <alignment/>
      <protection/>
    </xf>
    <xf numFmtId="0" fontId="86" fillId="0" borderId="0" xfId="76" applyFont="1" applyAlignment="1">
      <alignment vertical="center"/>
      <protection/>
    </xf>
    <xf numFmtId="0" fontId="86" fillId="0" borderId="0" xfId="76" applyFont="1" applyAlignment="1" quotePrefix="1">
      <alignment horizontal="right" vertical="center"/>
      <protection/>
    </xf>
    <xf numFmtId="0" fontId="86" fillId="0" borderId="11" xfId="76" applyFont="1" applyBorder="1" applyAlignment="1">
      <alignment horizontal="center" vertical="center" wrapText="1"/>
      <protection/>
    </xf>
    <xf numFmtId="0" fontId="86" fillId="0" borderId="0" xfId="76" applyFont="1" applyAlignment="1">
      <alignment horizontal="center" vertical="center" wrapText="1"/>
      <protection/>
    </xf>
    <xf numFmtId="0" fontId="86" fillId="0" borderId="11" xfId="76" applyFont="1" applyBorder="1" applyAlignment="1">
      <alignment horizontal="center" vertical="center"/>
      <protection/>
    </xf>
    <xf numFmtId="0" fontId="93" fillId="0" borderId="0" xfId="64" applyFont="1">
      <alignment/>
      <protection/>
    </xf>
    <xf numFmtId="0" fontId="86" fillId="0" borderId="0" xfId="76" applyFont="1" applyAlignment="1">
      <alignment horizontal="right"/>
      <protection/>
    </xf>
    <xf numFmtId="0" fontId="86" fillId="0" borderId="0" xfId="76" applyFont="1" applyAlignment="1" quotePrefix="1">
      <alignment horizontal="left" vertical="center"/>
      <protection/>
    </xf>
    <xf numFmtId="0" fontId="86" fillId="0" borderId="0" xfId="76" applyFont="1" applyAlignment="1">
      <alignment horizontal="left" vertical="center"/>
      <protection/>
    </xf>
    <xf numFmtId="0" fontId="86" fillId="0" borderId="15" xfId="76" applyFont="1" applyBorder="1" applyAlignment="1">
      <alignment horizontal="centerContinuous" vertical="center"/>
      <protection/>
    </xf>
    <xf numFmtId="0" fontId="86" fillId="0" borderId="16" xfId="76" applyFont="1" applyBorder="1" applyAlignment="1">
      <alignment horizontal="centerContinuous" vertical="center"/>
      <protection/>
    </xf>
    <xf numFmtId="0" fontId="86" fillId="0" borderId="20" xfId="76" applyFont="1" applyBorder="1" applyAlignment="1">
      <alignment horizontal="centerContinuous" vertical="center"/>
      <protection/>
    </xf>
    <xf numFmtId="0" fontId="86" fillId="0" borderId="21" xfId="76" applyFont="1" applyBorder="1" applyAlignment="1">
      <alignment horizontal="centerContinuous" vertical="center"/>
      <protection/>
    </xf>
    <xf numFmtId="0" fontId="86" fillId="0" borderId="11" xfId="76" applyFont="1" applyBorder="1" applyAlignment="1">
      <alignment horizontal="centerContinuous" vertical="center"/>
      <protection/>
    </xf>
    <xf numFmtId="0" fontId="98" fillId="0" borderId="11" xfId="76" applyFont="1" applyBorder="1" applyAlignment="1" quotePrefix="1">
      <alignment horizontal="center" vertical="center" wrapText="1"/>
      <protection/>
    </xf>
    <xf numFmtId="176" fontId="86" fillId="0" borderId="11" xfId="76" applyNumberFormat="1" applyFont="1" applyBorder="1" applyAlignment="1">
      <alignment horizontal="right" vertical="center"/>
      <protection/>
    </xf>
    <xf numFmtId="189" fontId="86" fillId="0" borderId="11" xfId="76" applyNumberFormat="1" applyFont="1" applyBorder="1" applyAlignment="1">
      <alignment horizontal="right" vertical="center"/>
      <protection/>
    </xf>
    <xf numFmtId="189" fontId="86" fillId="0" borderId="11" xfId="76" applyNumberFormat="1" applyFont="1" applyBorder="1" applyAlignment="1">
      <alignment vertical="center"/>
      <protection/>
    </xf>
    <xf numFmtId="176" fontId="86" fillId="0" borderId="11" xfId="76" applyNumberFormat="1" applyFont="1" applyFill="1" applyBorder="1" applyAlignment="1">
      <alignment horizontal="right" vertical="center"/>
      <protection/>
    </xf>
    <xf numFmtId="176" fontId="86" fillId="0" borderId="10" xfId="76" applyNumberFormat="1" applyFont="1" applyFill="1" applyBorder="1" applyAlignment="1">
      <alignment horizontal="right" vertical="center"/>
      <protection/>
    </xf>
    <xf numFmtId="176" fontId="86" fillId="0" borderId="15" xfId="76" applyNumberFormat="1" applyFont="1" applyBorder="1" applyAlignment="1">
      <alignment horizontal="right" vertical="center"/>
      <protection/>
    </xf>
    <xf numFmtId="0" fontId="86" fillId="0" borderId="0" xfId="76" applyFont="1" applyFill="1" applyAlignment="1">
      <alignment vertical="center"/>
      <protection/>
    </xf>
    <xf numFmtId="0" fontId="86" fillId="0" borderId="0" xfId="76" applyFont="1" applyBorder="1" applyAlignment="1">
      <alignment vertical="center"/>
      <protection/>
    </xf>
    <xf numFmtId="176" fontId="86" fillId="0" borderId="0" xfId="76" applyNumberFormat="1" applyFont="1" applyBorder="1" applyAlignment="1">
      <alignment vertical="center"/>
      <protection/>
    </xf>
    <xf numFmtId="0" fontId="93" fillId="0" borderId="11" xfId="64" applyFont="1" applyBorder="1" applyAlignment="1">
      <alignment vertical="center"/>
      <protection/>
    </xf>
    <xf numFmtId="0" fontId="93" fillId="0" borderId="15" xfId="64" applyFont="1" applyBorder="1" applyAlignment="1">
      <alignment horizontal="center" vertical="center"/>
      <protection/>
    </xf>
    <xf numFmtId="176" fontId="93" fillId="0" borderId="11" xfId="64" applyNumberFormat="1" applyFont="1" applyBorder="1" applyAlignment="1">
      <alignment vertical="center"/>
      <protection/>
    </xf>
    <xf numFmtId="0" fontId="86" fillId="0" borderId="0" xfId="64" applyFont="1" applyAlignment="1" quotePrefix="1">
      <alignment horizontal="left" vertical="center" indent="1"/>
      <protection/>
    </xf>
    <xf numFmtId="0" fontId="86" fillId="0" borderId="0" xfId="64" applyFont="1" applyAlignment="1" quotePrefix="1">
      <alignment horizontal="left" vertical="center" indent="2"/>
      <protection/>
    </xf>
    <xf numFmtId="0" fontId="86" fillId="0" borderId="0" xfId="64" applyFont="1" applyAlignment="1">
      <alignment horizontal="left" vertical="center" indent="1"/>
      <protection/>
    </xf>
    <xf numFmtId="0" fontId="86" fillId="33" borderId="0" xfId="64" applyFont="1" applyFill="1" applyAlignment="1" quotePrefix="1">
      <alignment horizontal="left" vertical="center"/>
      <protection/>
    </xf>
    <xf numFmtId="0" fontId="93" fillId="0" borderId="0" xfId="76" applyFont="1" applyAlignment="1">
      <alignment vertical="center"/>
      <protection/>
    </xf>
    <xf numFmtId="0" fontId="93" fillId="0" borderId="0" xfId="76" applyFont="1" applyAlignment="1">
      <alignment horizontal="right" vertical="center"/>
      <protection/>
    </xf>
    <xf numFmtId="0" fontId="86" fillId="0" borderId="17" xfId="76" applyFont="1" applyBorder="1" applyAlignment="1">
      <alignment horizontal="centerContinuous" vertical="center"/>
      <protection/>
    </xf>
    <xf numFmtId="0" fontId="95" fillId="0" borderId="20" xfId="76" applyFont="1" applyBorder="1" applyAlignment="1">
      <alignment horizontal="centerContinuous" vertical="center"/>
      <protection/>
    </xf>
    <xf numFmtId="0" fontId="86" fillId="0" borderId="13" xfId="76" applyFont="1" applyBorder="1" applyAlignment="1">
      <alignment horizontal="center" vertical="center"/>
      <protection/>
    </xf>
    <xf numFmtId="204" fontId="86" fillId="0" borderId="11" xfId="76" applyNumberFormat="1" applyFont="1" applyBorder="1" applyAlignment="1">
      <alignment horizontal="right" vertical="center"/>
      <protection/>
    </xf>
    <xf numFmtId="0" fontId="98" fillId="0" borderId="11" xfId="76" applyFont="1" applyBorder="1" applyAlignment="1">
      <alignment vertical="center"/>
      <protection/>
    </xf>
    <xf numFmtId="204" fontId="86" fillId="0" borderId="11" xfId="49" applyNumberFormat="1" applyFont="1" applyFill="1" applyBorder="1" applyAlignment="1">
      <alignment horizontal="right" vertical="center"/>
    </xf>
    <xf numFmtId="0" fontId="86" fillId="0" borderId="16" xfId="76" applyFont="1" applyBorder="1" applyAlignment="1">
      <alignment vertical="center"/>
      <protection/>
    </xf>
    <xf numFmtId="0" fontId="86" fillId="0" borderId="17" xfId="76" applyFont="1" applyBorder="1" applyAlignment="1">
      <alignment vertical="center"/>
      <protection/>
    </xf>
    <xf numFmtId="0" fontId="86" fillId="0" borderId="10" xfId="76" applyFont="1" applyBorder="1" applyAlignment="1">
      <alignment horizontal="center" vertical="center"/>
      <protection/>
    </xf>
    <xf numFmtId="204" fontId="86" fillId="0" borderId="11" xfId="76" applyNumberFormat="1" applyFont="1" applyBorder="1" applyAlignment="1">
      <alignment horizontal="center" vertical="center"/>
      <protection/>
    </xf>
    <xf numFmtId="176" fontId="86" fillId="0" borderId="11" xfId="76" applyNumberFormat="1" applyFont="1" applyBorder="1" applyAlignment="1">
      <alignment vertical="center"/>
      <protection/>
    </xf>
    <xf numFmtId="176" fontId="86" fillId="0" borderId="11" xfId="76" applyNumberFormat="1" applyFont="1" applyFill="1" applyBorder="1" applyAlignment="1">
      <alignment vertical="center"/>
      <protection/>
    </xf>
    <xf numFmtId="0" fontId="93" fillId="0" borderId="0" xfId="76" applyFont="1" applyBorder="1" applyAlignment="1">
      <alignment vertical="center"/>
      <protection/>
    </xf>
    <xf numFmtId="0" fontId="93" fillId="0" borderId="0" xfId="76" applyFont="1" applyFill="1" applyAlignment="1">
      <alignment vertical="center"/>
      <protection/>
    </xf>
    <xf numFmtId="189" fontId="93" fillId="0" borderId="0" xfId="76" applyNumberFormat="1" applyFont="1" applyAlignment="1">
      <alignment vertical="center"/>
      <protection/>
    </xf>
    <xf numFmtId="195" fontId="93" fillId="0" borderId="0" xfId="76" applyNumberFormat="1" applyFont="1" applyAlignment="1">
      <alignment vertical="center"/>
      <protection/>
    </xf>
    <xf numFmtId="195" fontId="93" fillId="0" borderId="0" xfId="76" applyNumberFormat="1" applyFont="1" applyAlignment="1">
      <alignment horizontal="right" vertical="center"/>
      <protection/>
    </xf>
    <xf numFmtId="0" fontId="93" fillId="0" borderId="19" xfId="76" applyFont="1" applyBorder="1" applyAlignment="1">
      <alignment vertical="center"/>
      <protection/>
    </xf>
    <xf numFmtId="0" fontId="93" fillId="0" borderId="21" xfId="76" applyFont="1" applyBorder="1" applyAlignment="1">
      <alignment vertical="center"/>
      <protection/>
    </xf>
    <xf numFmtId="0" fontId="93" fillId="0" borderId="16" xfId="76" applyFont="1" applyBorder="1" applyAlignment="1">
      <alignment horizontal="centerContinuous" vertical="center"/>
      <protection/>
    </xf>
    <xf numFmtId="0" fontId="93" fillId="0" borderId="16" xfId="76" applyFont="1" applyFill="1" applyBorder="1" applyAlignment="1">
      <alignment horizontal="centerContinuous" vertical="center"/>
      <protection/>
    </xf>
    <xf numFmtId="0" fontId="93" fillId="0" borderId="17" xfId="76" applyFont="1" applyBorder="1" applyAlignment="1">
      <alignment horizontal="centerContinuous" vertical="center"/>
      <protection/>
    </xf>
    <xf numFmtId="0" fontId="95" fillId="0" borderId="10" xfId="76" applyFont="1" applyBorder="1" applyAlignment="1">
      <alignment horizontal="center" vertical="center"/>
      <protection/>
    </xf>
    <xf numFmtId="189" fontId="93" fillId="0" borderId="19" xfId="76" applyNumberFormat="1" applyFont="1" applyBorder="1" applyAlignment="1">
      <alignment vertical="center"/>
      <protection/>
    </xf>
    <xf numFmtId="189" fontId="93" fillId="0" borderId="20" xfId="76" applyNumberFormat="1" applyFont="1" applyBorder="1" applyAlignment="1">
      <alignment vertical="center"/>
      <protection/>
    </xf>
    <xf numFmtId="189" fontId="93" fillId="0" borderId="21" xfId="76" applyNumberFormat="1" applyFont="1" applyBorder="1" applyAlignment="1">
      <alignment vertical="center"/>
      <protection/>
    </xf>
    <xf numFmtId="195" fontId="93" fillId="0" borderId="19" xfId="76" applyNumberFormat="1" applyFont="1" applyBorder="1" applyAlignment="1">
      <alignment vertical="center"/>
      <protection/>
    </xf>
    <xf numFmtId="195" fontId="93" fillId="0" borderId="20" xfId="76" applyNumberFormat="1" applyFont="1" applyBorder="1" applyAlignment="1">
      <alignment vertical="center"/>
      <protection/>
    </xf>
    <xf numFmtId="195" fontId="93" fillId="0" borderId="21" xfId="76" applyNumberFormat="1" applyFont="1" applyBorder="1" applyAlignment="1">
      <alignment vertical="center"/>
      <protection/>
    </xf>
    <xf numFmtId="0" fontId="93" fillId="0" borderId="18" xfId="76" applyFont="1" applyBorder="1" applyAlignment="1">
      <alignment vertical="center"/>
      <protection/>
    </xf>
    <xf numFmtId="0" fontId="86" fillId="0" borderId="22" xfId="76" applyFont="1" applyBorder="1" applyAlignment="1">
      <alignment/>
      <protection/>
    </xf>
    <xf numFmtId="0" fontId="95" fillId="0" borderId="10" xfId="76" applyFont="1" applyBorder="1" applyAlignment="1">
      <alignment horizontal="center" vertical="center" wrapText="1"/>
      <protection/>
    </xf>
    <xf numFmtId="0" fontId="95" fillId="0" borderId="0" xfId="76" applyFont="1" applyBorder="1" applyAlignment="1" quotePrefix="1">
      <alignment horizontal="center" vertical="center" wrapText="1"/>
      <protection/>
    </xf>
    <xf numFmtId="0" fontId="95" fillId="0" borderId="12" xfId="76" applyFont="1" applyBorder="1" applyAlignment="1">
      <alignment horizontal="center" vertical="center" wrapText="1"/>
      <protection/>
    </xf>
    <xf numFmtId="189" fontId="86" fillId="0" borderId="18" xfId="76" applyNumberFormat="1" applyFont="1" applyBorder="1" applyAlignment="1">
      <alignment horizontal="centerContinuous" vertical="center" wrapText="1"/>
      <protection/>
    </xf>
    <xf numFmtId="189" fontId="86" fillId="0" borderId="0" xfId="76" applyNumberFormat="1" applyFont="1" applyBorder="1" applyAlignment="1">
      <alignment horizontal="centerContinuous" vertical="center"/>
      <protection/>
    </xf>
    <xf numFmtId="189" fontId="86" fillId="0" borderId="22" xfId="76" applyNumberFormat="1" applyFont="1" applyBorder="1" applyAlignment="1">
      <alignment horizontal="centerContinuous" vertical="center"/>
      <protection/>
    </xf>
    <xf numFmtId="195" fontId="86" fillId="0" borderId="18" xfId="76" applyNumberFormat="1" applyFont="1" applyBorder="1" applyAlignment="1">
      <alignment horizontal="centerContinuous" vertical="center"/>
      <protection/>
    </xf>
    <xf numFmtId="195" fontId="86" fillId="0" borderId="0" xfId="76" applyNumberFormat="1" applyFont="1" applyBorder="1" applyAlignment="1">
      <alignment horizontal="centerContinuous" vertical="center"/>
      <protection/>
    </xf>
    <xf numFmtId="195" fontId="86" fillId="0" borderId="22" xfId="76" applyNumberFormat="1" applyFont="1" applyBorder="1" applyAlignment="1">
      <alignment horizontal="centerContinuous" vertical="center"/>
      <protection/>
    </xf>
    <xf numFmtId="0" fontId="95" fillId="0" borderId="12" xfId="76" applyFont="1" applyBorder="1" applyAlignment="1">
      <alignment horizontal="center" vertical="center"/>
      <protection/>
    </xf>
    <xf numFmtId="0" fontId="95" fillId="0" borderId="0" xfId="76" applyFont="1" applyBorder="1" applyAlignment="1">
      <alignment horizontal="center" vertical="center"/>
      <protection/>
    </xf>
    <xf numFmtId="189" fontId="93" fillId="0" borderId="24" xfId="76" applyNumberFormat="1" applyFont="1" applyBorder="1" applyAlignment="1">
      <alignment vertical="center"/>
      <protection/>
    </xf>
    <xf numFmtId="189" fontId="93" fillId="0" borderId="14" xfId="76" applyNumberFormat="1" applyFont="1" applyBorder="1" applyAlignment="1">
      <alignment vertical="center"/>
      <protection/>
    </xf>
    <xf numFmtId="189" fontId="93" fillId="0" borderId="23" xfId="76" applyNumberFormat="1" applyFont="1" applyBorder="1" applyAlignment="1">
      <alignment vertical="center"/>
      <protection/>
    </xf>
    <xf numFmtId="195" fontId="93" fillId="0" borderId="24" xfId="76" applyNumberFormat="1" applyFont="1" applyBorder="1" applyAlignment="1">
      <alignment vertical="center"/>
      <protection/>
    </xf>
    <xf numFmtId="195" fontId="93" fillId="0" borderId="14" xfId="76" applyNumberFormat="1" applyFont="1" applyBorder="1" applyAlignment="1">
      <alignment vertical="center"/>
      <protection/>
    </xf>
    <xf numFmtId="195" fontId="93" fillId="0" borderId="23" xfId="76" applyNumberFormat="1" applyFont="1" applyBorder="1" applyAlignment="1">
      <alignment vertical="center"/>
      <protection/>
    </xf>
    <xf numFmtId="0" fontId="93" fillId="0" borderId="22" xfId="76" applyFont="1" applyBorder="1" applyAlignment="1">
      <alignment vertical="center"/>
      <protection/>
    </xf>
    <xf numFmtId="0" fontId="86" fillId="0" borderId="25" xfId="76" applyFont="1" applyBorder="1" applyAlignment="1">
      <alignment horizontal="center" vertical="center"/>
      <protection/>
    </xf>
    <xf numFmtId="0" fontId="86" fillId="0" borderId="10" xfId="76" applyFont="1" applyFill="1" applyBorder="1" applyAlignment="1">
      <alignment horizontal="center" vertical="center"/>
      <protection/>
    </xf>
    <xf numFmtId="0" fontId="86" fillId="0" borderId="12" xfId="76" applyFont="1" applyFill="1" applyBorder="1" applyAlignment="1">
      <alignment horizontal="center" vertical="center"/>
      <protection/>
    </xf>
    <xf numFmtId="189" fontId="86" fillId="0" borderId="10" xfId="76" applyNumberFormat="1" applyFont="1" applyBorder="1" applyAlignment="1">
      <alignment horizontal="center" vertical="center"/>
      <protection/>
    </xf>
    <xf numFmtId="195" fontId="86" fillId="0" borderId="10" xfId="76" applyNumberFormat="1" applyFont="1" applyBorder="1" applyAlignment="1">
      <alignment horizontal="center" vertical="center"/>
      <protection/>
    </xf>
    <xf numFmtId="0" fontId="86" fillId="0" borderId="26" xfId="76" applyFont="1" applyBorder="1" applyAlignment="1">
      <alignment horizontal="centerContinuous" vertical="center"/>
      <protection/>
    </xf>
    <xf numFmtId="209" fontId="86" fillId="0" borderId="26" xfId="76" applyNumberFormat="1" applyFont="1" applyBorder="1" applyAlignment="1">
      <alignment vertical="center"/>
      <protection/>
    </xf>
    <xf numFmtId="209" fontId="86" fillId="0" borderId="26" xfId="49" applyNumberFormat="1" applyFont="1" applyBorder="1" applyAlignment="1" applyProtection="1">
      <alignment horizontal="right" vertical="center"/>
      <protection locked="0"/>
    </xf>
    <xf numFmtId="210" fontId="86" fillId="0" borderId="26" xfId="76" applyNumberFormat="1" applyFont="1" applyBorder="1" applyAlignment="1">
      <alignment vertical="center"/>
      <protection/>
    </xf>
    <xf numFmtId="0" fontId="93" fillId="0" borderId="27" xfId="76" applyFont="1" applyBorder="1" applyAlignment="1">
      <alignment vertical="center"/>
      <protection/>
    </xf>
    <xf numFmtId="0" fontId="86" fillId="0" borderId="26" xfId="76" applyFont="1" applyBorder="1" applyAlignment="1">
      <alignment horizontal="distributed" vertical="center"/>
      <protection/>
    </xf>
    <xf numFmtId="0" fontId="95" fillId="0" borderId="13" xfId="76" applyFont="1" applyBorder="1" applyAlignment="1">
      <alignment horizontal="distributed" vertical="center"/>
      <protection/>
    </xf>
    <xf numFmtId="209" fontId="86" fillId="0" borderId="13" xfId="49" applyNumberFormat="1" applyFont="1" applyBorder="1" applyAlignment="1" applyProtection="1">
      <alignment horizontal="right" vertical="center"/>
      <protection locked="0"/>
    </xf>
    <xf numFmtId="209" fontId="86" fillId="0" borderId="11" xfId="49" applyNumberFormat="1" applyFont="1" applyBorder="1" applyAlignment="1" applyProtection="1">
      <alignment horizontal="right" vertical="center"/>
      <protection locked="0"/>
    </xf>
    <xf numFmtId="209" fontId="86" fillId="0" borderId="13" xfId="49" applyNumberFormat="1" applyFont="1" applyBorder="1" applyAlignment="1">
      <alignment vertical="center"/>
    </xf>
    <xf numFmtId="210" fontId="86" fillId="0" borderId="27" xfId="76" applyNumberFormat="1" applyFont="1" applyBorder="1" applyAlignment="1">
      <alignment vertical="center"/>
      <protection/>
    </xf>
    <xf numFmtId="210" fontId="86" fillId="0" borderId="11" xfId="76" applyNumberFormat="1" applyFont="1" applyBorder="1" applyAlignment="1">
      <alignment horizontal="right" vertical="center"/>
      <protection/>
    </xf>
    <xf numFmtId="0" fontId="96" fillId="0" borderId="0" xfId="0" applyFont="1" applyAlignment="1">
      <alignment vertical="center" shrinkToFit="1"/>
    </xf>
    <xf numFmtId="0" fontId="95" fillId="0" borderId="11" xfId="76" applyFont="1" applyBorder="1" applyAlignment="1">
      <alignment horizontal="distributed" vertical="center"/>
      <protection/>
    </xf>
    <xf numFmtId="209" fontId="86" fillId="0" borderId="11" xfId="49" applyNumberFormat="1" applyFont="1" applyBorder="1" applyAlignment="1">
      <alignment vertical="center"/>
    </xf>
    <xf numFmtId="210" fontId="86" fillId="0" borderId="11" xfId="76" applyNumberFormat="1" applyFont="1" applyBorder="1" applyAlignment="1">
      <alignment vertical="center"/>
      <protection/>
    </xf>
    <xf numFmtId="209" fontId="86" fillId="0" borderId="11" xfId="49" applyNumberFormat="1" applyFont="1" applyBorder="1" applyAlignment="1">
      <alignment horizontal="right" vertical="center"/>
    </xf>
    <xf numFmtId="209" fontId="86" fillId="0" borderId="11" xfId="76" applyNumberFormat="1" applyFont="1" applyBorder="1" applyAlignment="1">
      <alignment vertical="center"/>
      <protection/>
    </xf>
    <xf numFmtId="209" fontId="86" fillId="0" borderId="11" xfId="76" applyNumberFormat="1" applyFont="1" applyFill="1" applyBorder="1" applyAlignment="1">
      <alignment horizontal="right" vertical="center"/>
      <protection/>
    </xf>
    <xf numFmtId="210" fontId="86" fillId="0" borderId="13" xfId="76" applyNumberFormat="1" applyFont="1" applyBorder="1" applyAlignment="1">
      <alignment vertical="center"/>
      <protection/>
    </xf>
    <xf numFmtId="210" fontId="86" fillId="0" borderId="11" xfId="49" applyNumberFormat="1" applyFont="1" applyBorder="1" applyAlignment="1" applyProtection="1">
      <alignment horizontal="right" vertical="center"/>
      <protection locked="0"/>
    </xf>
    <xf numFmtId="0" fontId="95" fillId="0" borderId="11" xfId="76" applyFont="1" applyFill="1" applyBorder="1" applyAlignment="1">
      <alignment horizontal="distributed" vertical="center"/>
      <protection/>
    </xf>
    <xf numFmtId="0" fontId="95" fillId="0" borderId="10" xfId="76" applyFont="1" applyBorder="1" applyAlignment="1">
      <alignment horizontal="distributed" vertical="center"/>
      <protection/>
    </xf>
    <xf numFmtId="209" fontId="86" fillId="0" borderId="10" xfId="49" applyNumberFormat="1" applyFont="1" applyBorder="1" applyAlignment="1" applyProtection="1">
      <alignment horizontal="right" vertical="center"/>
      <protection locked="0"/>
    </xf>
    <xf numFmtId="209" fontId="86" fillId="0" borderId="10" xfId="49" applyNumberFormat="1" applyFont="1" applyBorder="1" applyAlignment="1">
      <alignment vertical="center"/>
    </xf>
    <xf numFmtId="210" fontId="86" fillId="0" borderId="10" xfId="76" applyNumberFormat="1" applyFont="1" applyBorder="1" applyAlignment="1">
      <alignment vertical="center"/>
      <protection/>
    </xf>
    <xf numFmtId="0" fontId="95" fillId="0" borderId="26" xfId="76" applyFont="1" applyBorder="1" applyAlignment="1">
      <alignment horizontal="distributed" vertical="center"/>
      <protection/>
    </xf>
    <xf numFmtId="209" fontId="86" fillId="0" borderId="26" xfId="49" applyNumberFormat="1" applyFont="1" applyBorder="1" applyAlignment="1" applyProtection="1">
      <alignment horizontal="right" vertical="center"/>
      <protection/>
    </xf>
    <xf numFmtId="209" fontId="86" fillId="0" borderId="26" xfId="49" applyNumberFormat="1" applyFont="1" applyBorder="1" applyAlignment="1">
      <alignment vertical="center"/>
    </xf>
    <xf numFmtId="210" fontId="86" fillId="0" borderId="28" xfId="76" applyNumberFormat="1" applyFont="1" applyBorder="1" applyAlignment="1">
      <alignment vertical="center"/>
      <protection/>
    </xf>
    <xf numFmtId="209" fontId="86" fillId="0" borderId="11" xfId="76" applyNumberFormat="1" applyFont="1" applyBorder="1" applyAlignment="1">
      <alignment horizontal="right" vertical="center"/>
      <protection/>
    </xf>
    <xf numFmtId="0" fontId="86" fillId="0" borderId="16" xfId="76" applyFont="1" applyBorder="1" applyAlignment="1">
      <alignment horizontal="left" vertical="center"/>
      <protection/>
    </xf>
    <xf numFmtId="0" fontId="93" fillId="0" borderId="17" xfId="76" applyFont="1" applyFill="1" applyBorder="1" applyAlignment="1">
      <alignment horizontal="centerContinuous" vertical="center"/>
      <protection/>
    </xf>
    <xf numFmtId="0" fontId="86" fillId="0" borderId="0" xfId="76" applyFont="1" applyBorder="1" applyAlignment="1">
      <alignment/>
      <protection/>
    </xf>
    <xf numFmtId="0" fontId="86" fillId="0" borderId="27" xfId="76" applyFont="1" applyBorder="1" applyAlignment="1">
      <alignment horizontal="centerContinuous" vertical="center"/>
      <protection/>
    </xf>
    <xf numFmtId="0" fontId="86" fillId="0" borderId="29" xfId="76" applyFont="1" applyBorder="1" applyAlignment="1">
      <alignment horizontal="centerContinuous" vertical="center"/>
      <protection/>
    </xf>
    <xf numFmtId="209" fontId="86" fillId="0" borderId="26" xfId="49" applyNumberFormat="1" applyFont="1" applyBorder="1" applyAlignment="1" applyProtection="1">
      <alignment horizontal="right" vertical="center"/>
      <protection hidden="1" locked="0"/>
    </xf>
    <xf numFmtId="209" fontId="86" fillId="0" borderId="11" xfId="49" applyNumberFormat="1" applyFont="1" applyFill="1" applyBorder="1" applyAlignment="1" applyProtection="1">
      <alignment horizontal="right" vertical="center"/>
      <protection locked="0"/>
    </xf>
    <xf numFmtId="209" fontId="86" fillId="0" borderId="27" xfId="49" applyNumberFormat="1" applyFont="1" applyBorder="1" applyAlignment="1" applyProtection="1">
      <alignment horizontal="right" vertical="center"/>
      <protection locked="0"/>
    </xf>
    <xf numFmtId="0" fontId="93" fillId="0" borderId="0" xfId="76" applyFont="1" applyFill="1">
      <alignment/>
      <protection/>
    </xf>
    <xf numFmtId="0" fontId="86" fillId="0" borderId="0" xfId="76" applyFont="1" applyFill="1" applyAlignment="1">
      <alignment horizontal="right"/>
      <protection/>
    </xf>
    <xf numFmtId="0" fontId="86" fillId="0" borderId="30" xfId="76" applyFont="1" applyBorder="1" applyAlignment="1">
      <alignment horizontal="centerContinuous" vertical="center"/>
      <protection/>
    </xf>
    <xf numFmtId="209" fontId="86" fillId="0" borderId="26" xfId="49" applyNumberFormat="1" applyFont="1" applyFill="1" applyBorder="1" applyAlignment="1">
      <alignment vertical="center"/>
    </xf>
    <xf numFmtId="209" fontId="86" fillId="0" borderId="27" xfId="49" applyNumberFormat="1" applyFont="1" applyFill="1" applyBorder="1" applyAlignment="1">
      <alignment horizontal="right" vertical="center"/>
    </xf>
    <xf numFmtId="209" fontId="86" fillId="0" borderId="31" xfId="49" applyNumberFormat="1" applyFont="1" applyFill="1" applyBorder="1" applyAlignment="1">
      <alignment horizontal="right" vertical="center"/>
    </xf>
    <xf numFmtId="209" fontId="86" fillId="0" borderId="26" xfId="49" applyNumberFormat="1" applyFont="1" applyFill="1" applyBorder="1" applyAlignment="1">
      <alignment horizontal="right" vertical="center"/>
    </xf>
    <xf numFmtId="209" fontId="86" fillId="0" borderId="32" xfId="49" applyNumberFormat="1" applyFont="1" applyFill="1" applyBorder="1" applyAlignment="1">
      <alignment horizontal="right" vertical="center"/>
    </xf>
    <xf numFmtId="209" fontId="86" fillId="0" borderId="28" xfId="49" applyNumberFormat="1" applyFont="1" applyBorder="1" applyAlignment="1">
      <alignment vertical="center"/>
    </xf>
    <xf numFmtId="209" fontId="86" fillId="0" borderId="28" xfId="49" applyNumberFormat="1" applyFont="1" applyFill="1" applyBorder="1" applyAlignment="1">
      <alignment vertical="center"/>
    </xf>
    <xf numFmtId="209" fontId="86" fillId="0" borderId="28" xfId="49" applyNumberFormat="1" applyFont="1" applyFill="1" applyBorder="1" applyAlignment="1">
      <alignment horizontal="right" vertical="center"/>
    </xf>
    <xf numFmtId="209" fontId="86" fillId="0" borderId="28" xfId="49" applyNumberFormat="1" applyFont="1" applyBorder="1" applyAlignment="1" applyProtection="1">
      <alignment horizontal="right" vertical="center"/>
      <protection locked="0"/>
    </xf>
    <xf numFmtId="209" fontId="86" fillId="0" borderId="28" xfId="49" applyNumberFormat="1" applyFont="1" applyBorder="1" applyAlignment="1">
      <alignment horizontal="right" vertical="center"/>
    </xf>
    <xf numFmtId="209" fontId="86" fillId="0" borderId="11" xfId="49" applyNumberFormat="1" applyFont="1" applyFill="1" applyBorder="1" applyAlignment="1">
      <alignment vertical="center"/>
    </xf>
    <xf numFmtId="209" fontId="86" fillId="0" borderId="11" xfId="49" applyNumberFormat="1" applyFont="1" applyFill="1" applyBorder="1" applyAlignment="1">
      <alignment horizontal="right" vertical="center"/>
    </xf>
    <xf numFmtId="209" fontId="86" fillId="0" borderId="25" xfId="49" applyNumberFormat="1" applyFont="1" applyFill="1" applyBorder="1" applyAlignment="1">
      <alignment vertical="center"/>
    </xf>
    <xf numFmtId="209" fontId="86" fillId="0" borderId="25" xfId="49" applyNumberFormat="1" applyFont="1" applyFill="1" applyBorder="1" applyAlignment="1">
      <alignment horizontal="right" vertical="center"/>
    </xf>
    <xf numFmtId="209" fontId="86" fillId="0" borderId="25" xfId="49" applyNumberFormat="1" applyFont="1" applyBorder="1" applyAlignment="1" applyProtection="1">
      <alignment horizontal="right" vertical="center"/>
      <protection locked="0"/>
    </xf>
    <xf numFmtId="209" fontId="86" fillId="0" borderId="25" xfId="49" applyNumberFormat="1" applyFont="1" applyFill="1" applyBorder="1" applyAlignment="1" applyProtection="1">
      <alignment horizontal="right" vertical="center"/>
      <protection locked="0"/>
    </xf>
    <xf numFmtId="209" fontId="86" fillId="0" borderId="29" xfId="49" applyNumberFormat="1" applyFont="1" applyBorder="1" applyAlignment="1">
      <alignment vertical="center"/>
    </xf>
    <xf numFmtId="209" fontId="86" fillId="0" borderId="32" xfId="49" applyNumberFormat="1" applyFont="1" applyFill="1" applyBorder="1" applyAlignment="1">
      <alignment vertical="center"/>
    </xf>
    <xf numFmtId="209" fontId="86" fillId="0" borderId="29" xfId="49" applyNumberFormat="1" applyFont="1" applyFill="1" applyBorder="1" applyAlignment="1">
      <alignment vertical="center"/>
    </xf>
    <xf numFmtId="209" fontId="86" fillId="0" borderId="24" xfId="49" applyNumberFormat="1" applyFont="1" applyBorder="1" applyAlignment="1">
      <alignment vertical="center"/>
    </xf>
    <xf numFmtId="209" fontId="86" fillId="0" borderId="13" xfId="49" applyNumberFormat="1" applyFont="1" applyFill="1" applyBorder="1" applyAlignment="1">
      <alignment vertical="center"/>
    </xf>
    <xf numFmtId="209" fontId="86" fillId="0" borderId="23" xfId="49" applyNumberFormat="1" applyFont="1" applyFill="1" applyBorder="1" applyAlignment="1">
      <alignment horizontal="right" vertical="center"/>
    </xf>
    <xf numFmtId="209" fontId="86" fillId="0" borderId="24" xfId="49" applyNumberFormat="1" applyFont="1" applyFill="1" applyBorder="1" applyAlignment="1">
      <alignment horizontal="right" vertical="center"/>
    </xf>
    <xf numFmtId="209" fontId="86" fillId="0" borderId="13" xfId="49" applyNumberFormat="1" applyFont="1" applyFill="1" applyBorder="1" applyAlignment="1">
      <alignment horizontal="right" vertical="center"/>
    </xf>
    <xf numFmtId="209" fontId="86" fillId="0" borderId="15" xfId="49" applyNumberFormat="1" applyFont="1" applyBorder="1" applyAlignment="1" applyProtection="1">
      <alignment horizontal="right" vertical="center"/>
      <protection locked="0"/>
    </xf>
    <xf numFmtId="209" fontId="86" fillId="0" borderId="17" xfId="49" applyNumberFormat="1" applyFont="1" applyBorder="1" applyAlignment="1" applyProtection="1">
      <alignment horizontal="right" vertical="center"/>
      <protection locked="0"/>
    </xf>
    <xf numFmtId="209" fontId="86" fillId="0" borderId="15" xfId="49" applyNumberFormat="1" applyFont="1" applyFill="1" applyBorder="1" applyAlignment="1">
      <alignment horizontal="right" vertical="center"/>
    </xf>
    <xf numFmtId="203" fontId="86" fillId="0" borderId="11" xfId="49" applyNumberFormat="1" applyFont="1" applyBorder="1" applyAlignment="1">
      <alignment horizontal="right" vertical="center"/>
    </xf>
    <xf numFmtId="0" fontId="86" fillId="0" borderId="0" xfId="76" applyFont="1" applyBorder="1" applyAlignment="1">
      <alignment horizontal="centerContinuous" vertical="center"/>
      <protection/>
    </xf>
    <xf numFmtId="0" fontId="86" fillId="0" borderId="12" xfId="76" applyFont="1" applyBorder="1" applyAlignment="1">
      <alignment horizontal="center" vertical="center"/>
      <protection/>
    </xf>
    <xf numFmtId="203" fontId="86" fillId="0" borderId="11" xfId="49" applyNumberFormat="1" applyFont="1" applyFill="1" applyBorder="1" applyAlignment="1">
      <alignment horizontal="right" vertical="center"/>
    </xf>
    <xf numFmtId="203" fontId="86" fillId="0" borderId="11" xfId="49" applyNumberFormat="1" applyFont="1" applyFill="1" applyBorder="1" applyAlignment="1">
      <alignment vertical="center"/>
    </xf>
    <xf numFmtId="0" fontId="86" fillId="0" borderId="15" xfId="76" applyFont="1" applyBorder="1" applyAlignment="1">
      <alignment vertical="center"/>
      <protection/>
    </xf>
    <xf numFmtId="203" fontId="86" fillId="0" borderId="11" xfId="49" applyNumberFormat="1" applyFont="1" applyBorder="1" applyAlignment="1">
      <alignment vertical="center"/>
    </xf>
    <xf numFmtId="0" fontId="86" fillId="0" borderId="19" xfId="76" applyFont="1" applyBorder="1" applyAlignment="1">
      <alignment horizontal="centerContinuous" vertical="center"/>
      <protection/>
    </xf>
    <xf numFmtId="0" fontId="86" fillId="0" borderId="18" xfId="76" applyFont="1" applyBorder="1" applyAlignment="1">
      <alignment horizontal="centerContinuous" vertical="center"/>
      <protection/>
    </xf>
    <xf numFmtId="0" fontId="86" fillId="0" borderId="22" xfId="76" applyFont="1" applyBorder="1" applyAlignment="1">
      <alignment horizontal="centerContinuous" vertical="center"/>
      <protection/>
    </xf>
    <xf numFmtId="0" fontId="86" fillId="0" borderId="24" xfId="76" applyFont="1" applyBorder="1" applyAlignment="1">
      <alignment horizontal="centerContinuous" vertical="center"/>
      <protection/>
    </xf>
    <xf numFmtId="0" fontId="86" fillId="0" borderId="14" xfId="76" applyFont="1" applyBorder="1" applyAlignment="1">
      <alignment horizontal="centerContinuous" vertical="center"/>
      <protection/>
    </xf>
    <xf numFmtId="0" fontId="86" fillId="0" borderId="23" xfId="76" applyFont="1" applyBorder="1" applyAlignment="1">
      <alignment horizontal="centerContinuous" vertical="center"/>
      <protection/>
    </xf>
    <xf numFmtId="0" fontId="86" fillId="0" borderId="24" xfId="76" applyFont="1" applyBorder="1" applyAlignment="1">
      <alignment vertical="center"/>
      <protection/>
    </xf>
    <xf numFmtId="203" fontId="86" fillId="0" borderId="11" xfId="76" applyNumberFormat="1" applyFont="1" applyBorder="1" applyAlignment="1">
      <alignment horizontal="right" vertical="center"/>
      <protection/>
    </xf>
    <xf numFmtId="0" fontId="86" fillId="0" borderId="14" xfId="76" applyFont="1" applyBorder="1" applyAlignment="1">
      <alignment vertical="center"/>
      <protection/>
    </xf>
    <xf numFmtId="0" fontId="86" fillId="0" borderId="0" xfId="76" applyFont="1" applyBorder="1" applyAlignment="1">
      <alignment horizontal="center" vertical="center"/>
      <protection/>
    </xf>
    <xf numFmtId="0" fontId="86" fillId="0" borderId="18" xfId="76" applyFont="1" applyBorder="1" applyAlignment="1">
      <alignment horizontal="center" vertical="center"/>
      <protection/>
    </xf>
    <xf numFmtId="0" fontId="94" fillId="0" borderId="0" xfId="76" applyFont="1" applyAlignment="1">
      <alignment vertical="center"/>
      <protection/>
    </xf>
    <xf numFmtId="0" fontId="93" fillId="0" borderId="0" xfId="63" applyFont="1" applyAlignment="1">
      <alignment vertical="center"/>
      <protection/>
    </xf>
    <xf numFmtId="0" fontId="86" fillId="33" borderId="0" xfId="76" applyFont="1" applyFill="1" applyAlignment="1" quotePrefix="1">
      <alignment horizontal="left" vertical="center"/>
      <protection/>
    </xf>
    <xf numFmtId="0" fontId="93" fillId="33" borderId="0" xfId="76" applyFont="1" applyFill="1" applyAlignment="1">
      <alignment vertical="center"/>
      <protection/>
    </xf>
    <xf numFmtId="0" fontId="86" fillId="33" borderId="0" xfId="76" applyFont="1" applyFill="1" applyAlignment="1">
      <alignment vertical="center"/>
      <protection/>
    </xf>
    <xf numFmtId="0" fontId="86" fillId="0" borderId="0" xfId="76" applyFont="1" applyAlignment="1">
      <alignment horizontal="right" vertical="center"/>
      <protection/>
    </xf>
    <xf numFmtId="0" fontId="86" fillId="0" borderId="10" xfId="76" applyFont="1" applyBorder="1" applyAlignment="1">
      <alignment vertical="center"/>
      <protection/>
    </xf>
    <xf numFmtId="0" fontId="86" fillId="0" borderId="13" xfId="76" applyFont="1" applyBorder="1" applyAlignment="1">
      <alignment vertical="center"/>
      <protection/>
    </xf>
    <xf numFmtId="0" fontId="93" fillId="0" borderId="11" xfId="76" applyFont="1" applyBorder="1" applyAlignment="1">
      <alignment horizontal="right" vertical="center"/>
      <protection/>
    </xf>
    <xf numFmtId="38" fontId="86" fillId="0" borderId="17" xfId="49" applyFont="1" applyBorder="1" applyAlignment="1">
      <alignment vertical="center"/>
    </xf>
    <xf numFmtId="0" fontId="93" fillId="0" borderId="0" xfId="76" applyFont="1" applyBorder="1" applyAlignment="1">
      <alignment horizontal="center" vertical="center"/>
      <protection/>
    </xf>
    <xf numFmtId="38" fontId="93" fillId="0" borderId="0" xfId="49" applyFont="1" applyBorder="1" applyAlignment="1">
      <alignment vertical="center"/>
    </xf>
    <xf numFmtId="191" fontId="93" fillId="0" borderId="0" xfId="49" applyNumberFormat="1" applyFont="1" applyBorder="1" applyAlignment="1">
      <alignment vertical="center"/>
    </xf>
    <xf numFmtId="0" fontId="86" fillId="0" borderId="0" xfId="63" applyFont="1" applyAlignment="1" quotePrefix="1">
      <alignment horizontal="left" vertical="center"/>
      <protection/>
    </xf>
    <xf numFmtId="0" fontId="93" fillId="0" borderId="0" xfId="63" applyFont="1" applyFill="1" applyAlignment="1">
      <alignment vertical="center"/>
      <protection/>
    </xf>
    <xf numFmtId="0" fontId="86" fillId="0" borderId="0" xfId="63" applyFont="1" applyAlignment="1">
      <alignment horizontal="left" vertical="center"/>
      <protection/>
    </xf>
    <xf numFmtId="0" fontId="89" fillId="0" borderId="0" xfId="63" applyFont="1" applyAlignment="1">
      <alignment vertical="center"/>
      <protection/>
    </xf>
    <xf numFmtId="0" fontId="93" fillId="0" borderId="0" xfId="63" applyFont="1">
      <alignment/>
      <protection/>
    </xf>
    <xf numFmtId="0" fontId="86" fillId="0" borderId="0" xfId="63" applyFont="1" applyAlignment="1" quotePrefix="1">
      <alignment horizontal="right" vertical="center"/>
      <protection/>
    </xf>
    <xf numFmtId="0" fontId="86" fillId="0" borderId="11" xfId="63" applyFont="1" applyBorder="1" applyAlignment="1">
      <alignment horizontal="center" vertical="center"/>
      <protection/>
    </xf>
    <xf numFmtId="0" fontId="86" fillId="0" borderId="0" xfId="63" applyFont="1" applyBorder="1" applyAlignment="1">
      <alignment horizontal="center" vertical="center"/>
      <protection/>
    </xf>
    <xf numFmtId="185" fontId="86" fillId="0" borderId="11" xfId="63" applyNumberFormat="1" applyFont="1" applyBorder="1" applyAlignment="1">
      <alignment vertical="center"/>
      <protection/>
    </xf>
    <xf numFmtId="189" fontId="86" fillId="0" borderId="11" xfId="63" applyNumberFormat="1" applyFont="1" applyBorder="1" applyAlignment="1">
      <alignment vertical="center"/>
      <protection/>
    </xf>
    <xf numFmtId="189" fontId="86" fillId="0" borderId="0" xfId="63" applyNumberFormat="1" applyFont="1" applyBorder="1" applyAlignment="1">
      <alignment vertical="center"/>
      <protection/>
    </xf>
    <xf numFmtId="0" fontId="86" fillId="0" borderId="0" xfId="63" applyFont="1" applyAlignment="1">
      <alignment vertical="center"/>
      <protection/>
    </xf>
    <xf numFmtId="0" fontId="89" fillId="0" borderId="0" xfId="63" applyFont="1" applyBorder="1" applyAlignment="1">
      <alignment vertical="center"/>
      <protection/>
    </xf>
    <xf numFmtId="0" fontId="93" fillId="0" borderId="0" xfId="63" applyFont="1" applyBorder="1" applyAlignment="1">
      <alignment horizontal="centerContinuous" vertical="center"/>
      <protection/>
    </xf>
    <xf numFmtId="0" fontId="93" fillId="0" borderId="0" xfId="63" applyFont="1" applyAlignment="1">
      <alignment horizontal="centerContinuous" vertical="center"/>
      <protection/>
    </xf>
    <xf numFmtId="0" fontId="86" fillId="0" borderId="16" xfId="63" applyFont="1" applyBorder="1" applyAlignment="1">
      <alignment vertical="center"/>
      <protection/>
    </xf>
    <xf numFmtId="0" fontId="86" fillId="0" borderId="17" xfId="63" applyFont="1" applyBorder="1" applyAlignment="1">
      <alignment vertical="center"/>
      <protection/>
    </xf>
    <xf numFmtId="0" fontId="86" fillId="0" borderId="0" xfId="63" applyFont="1" applyBorder="1" applyAlignment="1">
      <alignment horizontal="centerContinuous" vertical="center"/>
      <protection/>
    </xf>
    <xf numFmtId="41" fontId="86" fillId="0" borderId="11" xfId="63" applyNumberFormat="1" applyFont="1" applyBorder="1" applyAlignment="1">
      <alignment vertical="center"/>
      <protection/>
    </xf>
    <xf numFmtId="41" fontId="86" fillId="0" borderId="24" xfId="63" applyNumberFormat="1" applyFont="1" applyFill="1" applyBorder="1" applyAlignment="1">
      <alignment vertical="center"/>
      <protection/>
    </xf>
    <xf numFmtId="0" fontId="95" fillId="0" borderId="10" xfId="63" applyFont="1" applyBorder="1" applyAlignment="1">
      <alignment horizontal="centerContinuous" vertical="center"/>
      <protection/>
    </xf>
    <xf numFmtId="41" fontId="86" fillId="0" borderId="11" xfId="63" applyNumberFormat="1" applyFont="1" applyBorder="1" applyAlignment="1">
      <alignment horizontal="right" vertical="center"/>
      <protection/>
    </xf>
    <xf numFmtId="0" fontId="93" fillId="0" borderId="0" xfId="63" applyFont="1" applyBorder="1" applyAlignment="1">
      <alignment horizontal="center" vertical="center"/>
      <protection/>
    </xf>
    <xf numFmtId="0" fontId="95" fillId="0" borderId="11" xfId="63" applyFont="1" applyBorder="1" applyAlignment="1">
      <alignment horizontal="centerContinuous" vertical="center"/>
      <protection/>
    </xf>
    <xf numFmtId="41" fontId="86" fillId="0" borderId="11" xfId="63" applyNumberFormat="1" applyFont="1" applyBorder="1" applyAlignment="1" quotePrefix="1">
      <alignment vertical="center"/>
      <protection/>
    </xf>
    <xf numFmtId="0" fontId="95" fillId="0" borderId="11" xfId="63" applyFont="1" applyBorder="1" applyAlignment="1">
      <alignment horizontal="center" vertical="center"/>
      <protection/>
    </xf>
    <xf numFmtId="0" fontId="95" fillId="0" borderId="14" xfId="63" applyFont="1" applyBorder="1" applyAlignment="1">
      <alignment horizontal="center" vertical="center"/>
      <protection/>
    </xf>
    <xf numFmtId="38" fontId="93" fillId="0" borderId="0" xfId="63" applyNumberFormat="1" applyFont="1">
      <alignment/>
      <protection/>
    </xf>
    <xf numFmtId="0" fontId="86" fillId="0" borderId="0" xfId="63" applyFont="1" applyFill="1" applyAlignment="1">
      <alignment vertical="center"/>
      <protection/>
    </xf>
    <xf numFmtId="0" fontId="86" fillId="0" borderId="20" xfId="63" applyFont="1" applyBorder="1" applyAlignment="1">
      <alignment horizontal="centerContinuous" vertical="center"/>
      <protection/>
    </xf>
    <xf numFmtId="0" fontId="86" fillId="0" borderId="21" xfId="63" applyFont="1" applyBorder="1" applyAlignment="1">
      <alignment horizontal="centerContinuous" vertical="center"/>
      <protection/>
    </xf>
    <xf numFmtId="0" fontId="86" fillId="0" borderId="15" xfId="63" applyFont="1" applyBorder="1" applyAlignment="1">
      <alignment horizontal="centerContinuous" vertical="center"/>
      <protection/>
    </xf>
    <xf numFmtId="0" fontId="86" fillId="0" borderId="17" xfId="63" applyFont="1" applyBorder="1" applyAlignment="1">
      <alignment horizontal="centerContinuous" vertical="center"/>
      <protection/>
    </xf>
    <xf numFmtId="0" fontId="86" fillId="0" borderId="16" xfId="63" applyFont="1" applyBorder="1" applyAlignment="1">
      <alignment horizontal="centerContinuous" vertical="center"/>
      <protection/>
    </xf>
    <xf numFmtId="38" fontId="86" fillId="0" borderId="0" xfId="49" applyFont="1" applyBorder="1" applyAlignment="1" applyProtection="1">
      <alignment vertical="center"/>
      <protection/>
    </xf>
    <xf numFmtId="0" fontId="86" fillId="0" borderId="12" xfId="63" applyFont="1" applyBorder="1" applyAlignment="1">
      <alignment horizontal="center" vertical="center"/>
      <protection/>
    </xf>
    <xf numFmtId="0" fontId="86" fillId="0" borderId="0" xfId="63" applyFont="1" applyBorder="1" applyAlignment="1">
      <alignment vertical="center"/>
      <protection/>
    </xf>
    <xf numFmtId="0" fontId="86" fillId="0" borderId="10" xfId="63" applyFont="1" applyBorder="1" applyAlignment="1">
      <alignment horizontal="center" vertical="center"/>
      <protection/>
    </xf>
    <xf numFmtId="0" fontId="86" fillId="0" borderId="13" xfId="63" applyFont="1" applyBorder="1" applyAlignment="1">
      <alignment horizontal="center" vertical="center"/>
      <protection/>
    </xf>
    <xf numFmtId="193" fontId="86" fillId="0" borderId="17" xfId="63" applyNumberFormat="1" applyFont="1" applyFill="1" applyBorder="1" applyAlignment="1">
      <alignment vertical="center"/>
      <protection/>
    </xf>
    <xf numFmtId="193" fontId="86" fillId="0" borderId="15" xfId="63" applyNumberFormat="1" applyFont="1" applyFill="1" applyBorder="1" applyAlignment="1">
      <alignment vertical="center"/>
      <protection/>
    </xf>
    <xf numFmtId="193" fontId="86" fillId="0" borderId="33" xfId="63" applyNumberFormat="1" applyFont="1" applyFill="1" applyBorder="1" applyAlignment="1">
      <alignment vertical="center"/>
      <protection/>
    </xf>
    <xf numFmtId="193" fontId="86" fillId="0" borderId="11" xfId="63" applyNumberFormat="1" applyFont="1" applyFill="1" applyBorder="1" applyAlignment="1">
      <alignment vertical="center"/>
      <protection/>
    </xf>
    <xf numFmtId="0" fontId="86" fillId="0" borderId="0" xfId="63" applyFont="1" applyAlignment="1">
      <alignment horizontal="right" vertical="center"/>
      <protection/>
    </xf>
    <xf numFmtId="0" fontId="93" fillId="0" borderId="0" xfId="63" applyFont="1" applyAlignment="1" applyProtection="1">
      <alignment vertical="center"/>
      <protection locked="0"/>
    </xf>
    <xf numFmtId="0" fontId="93" fillId="0" borderId="0" xfId="63" applyFont="1" applyFill="1" applyAlignment="1" applyProtection="1">
      <alignment vertical="center"/>
      <protection locked="0"/>
    </xf>
    <xf numFmtId="0" fontId="93" fillId="0" borderId="0" xfId="63" applyFont="1" applyBorder="1" applyAlignment="1" applyProtection="1">
      <alignment vertical="center"/>
      <protection locked="0"/>
    </xf>
    <xf numFmtId="0" fontId="86" fillId="0" borderId="0" xfId="63" applyFont="1" applyAlignment="1" applyProtection="1">
      <alignment horizontal="right"/>
      <protection locked="0"/>
    </xf>
    <xf numFmtId="0" fontId="93" fillId="0" borderId="10" xfId="63" applyFont="1" applyBorder="1" applyAlignment="1" applyProtection="1">
      <alignment vertical="center"/>
      <protection locked="0"/>
    </xf>
    <xf numFmtId="0" fontId="95" fillId="0" borderId="15" xfId="63" applyFont="1" applyBorder="1" applyAlignment="1" applyProtection="1">
      <alignment horizontal="centerContinuous" vertical="center"/>
      <protection locked="0"/>
    </xf>
    <xf numFmtId="0" fontId="95" fillId="0" borderId="16" xfId="63" applyFont="1" applyBorder="1" applyAlignment="1" applyProtection="1">
      <alignment horizontal="centerContinuous" vertical="center"/>
      <protection locked="0"/>
    </xf>
    <xf numFmtId="0" fontId="95" fillId="0" borderId="11" xfId="63" applyFont="1" applyBorder="1" applyAlignment="1" applyProtection="1">
      <alignment horizontal="centerContinuous" vertical="center"/>
      <protection locked="0"/>
    </xf>
    <xf numFmtId="0" fontId="93" fillId="0" borderId="12" xfId="63" applyFont="1" applyBorder="1" applyAlignment="1" applyProtection="1">
      <alignment vertical="center"/>
      <protection locked="0"/>
    </xf>
    <xf numFmtId="0" fontId="95" fillId="0" borderId="17" xfId="63" applyFont="1" applyBorder="1" applyAlignment="1" applyProtection="1">
      <alignment horizontal="centerContinuous" vertical="center"/>
      <protection locked="0"/>
    </xf>
    <xf numFmtId="176" fontId="93" fillId="0" borderId="0" xfId="63" applyNumberFormat="1" applyFont="1" applyBorder="1" applyAlignment="1" applyProtection="1">
      <alignment vertical="center"/>
      <protection locked="0"/>
    </xf>
    <xf numFmtId="0" fontId="86" fillId="0" borderId="30" xfId="63" applyFont="1" applyBorder="1" applyAlignment="1" applyProtection="1">
      <alignment horizontal="distributed" vertical="center"/>
      <protection locked="0"/>
    </xf>
    <xf numFmtId="0" fontId="95" fillId="0" borderId="25" xfId="63" applyFont="1" applyBorder="1" applyAlignment="1" applyProtection="1">
      <alignment horizontal="center" vertical="center"/>
      <protection locked="0"/>
    </xf>
    <xf numFmtId="0" fontId="95" fillId="0" borderId="34" xfId="63" applyFont="1" applyBorder="1" applyAlignment="1" applyProtection="1">
      <alignment horizontal="center" vertical="center"/>
      <protection locked="0"/>
    </xf>
    <xf numFmtId="0" fontId="86" fillId="0" borderId="25" xfId="63" applyFont="1" applyBorder="1" applyAlignment="1" applyProtection="1">
      <alignment horizontal="distributed" vertical="center"/>
      <protection locked="0"/>
    </xf>
    <xf numFmtId="213" fontId="86" fillId="0" borderId="25" xfId="49" applyNumberFormat="1" applyFont="1" applyBorder="1" applyAlignment="1" applyProtection="1">
      <alignment vertical="center"/>
      <protection/>
    </xf>
    <xf numFmtId="210" fontId="86" fillId="0" borderId="25" xfId="49" applyNumberFormat="1" applyFont="1" applyBorder="1" applyAlignment="1" applyProtection="1">
      <alignment vertical="center"/>
      <protection/>
    </xf>
    <xf numFmtId="0" fontId="95" fillId="0" borderId="15" xfId="63" applyFont="1" applyBorder="1" applyAlignment="1" applyProtection="1">
      <alignment horizontal="distributed" vertical="center"/>
      <protection locked="0"/>
    </xf>
    <xf numFmtId="213" fontId="86" fillId="0" borderId="16" xfId="49" applyNumberFormat="1" applyFont="1" applyBorder="1" applyAlignment="1" applyProtection="1">
      <alignment vertical="center"/>
      <protection locked="0"/>
    </xf>
    <xf numFmtId="213" fontId="86" fillId="0" borderId="16" xfId="63" applyNumberFormat="1" applyFont="1" applyBorder="1" applyAlignment="1" applyProtection="1">
      <alignment vertical="center"/>
      <protection locked="0"/>
    </xf>
    <xf numFmtId="213" fontId="86" fillId="0" borderId="17" xfId="63" applyNumberFormat="1" applyFont="1" applyBorder="1" applyAlignment="1" applyProtection="1">
      <alignment vertical="center"/>
      <protection locked="0"/>
    </xf>
    <xf numFmtId="0" fontId="86" fillId="0" borderId="0" xfId="75" applyFont="1" applyAlignment="1" applyProtection="1">
      <alignment vertical="center"/>
      <protection locked="0"/>
    </xf>
    <xf numFmtId="0" fontId="86" fillId="0" borderId="10" xfId="63" applyFont="1" applyBorder="1" applyAlignment="1" applyProtection="1">
      <alignment horizontal="distributed" vertical="center"/>
      <protection locked="0"/>
    </xf>
    <xf numFmtId="213" fontId="86" fillId="0" borderId="10" xfId="49" applyNumberFormat="1" applyFont="1" applyBorder="1" applyAlignment="1" applyProtection="1">
      <alignment vertical="center"/>
      <protection/>
    </xf>
    <xf numFmtId="213" fontId="86" fillId="0" borderId="11" xfId="63" applyNumberFormat="1" applyFont="1" applyBorder="1" applyAlignment="1">
      <alignment horizontal="right" vertical="center"/>
      <protection/>
    </xf>
    <xf numFmtId="210" fontId="86" fillId="0" borderId="11" xfId="63" applyNumberFormat="1" applyFont="1" applyBorder="1" applyAlignment="1" applyProtection="1">
      <alignment vertical="center"/>
      <protection/>
    </xf>
    <xf numFmtId="210" fontId="86" fillId="0" borderId="11" xfId="63" applyNumberFormat="1" applyFont="1" applyBorder="1" applyAlignment="1">
      <alignment horizontal="right" vertical="center"/>
      <protection/>
    </xf>
    <xf numFmtId="0" fontId="86" fillId="0" borderId="0" xfId="63" applyFont="1" applyAlignment="1" applyProtection="1">
      <alignment vertical="center"/>
      <protection locked="0"/>
    </xf>
    <xf numFmtId="213" fontId="86" fillId="0" borderId="11" xfId="49" applyNumberFormat="1" applyFont="1" applyBorder="1" applyAlignment="1" applyProtection="1">
      <alignment horizontal="right" vertical="center"/>
      <protection/>
    </xf>
    <xf numFmtId="0" fontId="86" fillId="0" borderId="11" xfId="63" applyFont="1" applyBorder="1" applyAlignment="1" applyProtection="1">
      <alignment horizontal="distributed" vertical="center"/>
      <protection locked="0"/>
    </xf>
    <xf numFmtId="213" fontId="86" fillId="0" borderId="11" xfId="49" applyNumberFormat="1" applyFont="1" applyBorder="1" applyAlignment="1" applyProtection="1">
      <alignment vertical="center"/>
      <protection locked="0"/>
    </xf>
    <xf numFmtId="213" fontId="86" fillId="0" borderId="11" xfId="49" applyNumberFormat="1" applyFont="1" applyBorder="1" applyAlignment="1" applyProtection="1">
      <alignment horizontal="right" vertical="center"/>
      <protection locked="0"/>
    </xf>
    <xf numFmtId="0" fontId="89" fillId="0" borderId="0" xfId="63" applyFont="1" applyBorder="1" applyAlignment="1" applyProtection="1">
      <alignment vertical="center"/>
      <protection locked="0"/>
    </xf>
    <xf numFmtId="210" fontId="86" fillId="0" borderId="11" xfId="63" applyNumberFormat="1" applyFont="1" applyBorder="1" applyAlignment="1" applyProtection="1">
      <alignment horizontal="right" vertical="center"/>
      <protection/>
    </xf>
    <xf numFmtId="0" fontId="95" fillId="0" borderId="11" xfId="63" applyFont="1" applyBorder="1" applyAlignment="1" applyProtection="1">
      <alignment horizontal="distributed" vertical="center"/>
      <protection locked="0"/>
    </xf>
    <xf numFmtId="213" fontId="86" fillId="0" borderId="11" xfId="63" applyNumberFormat="1" applyFont="1" applyBorder="1" applyAlignment="1" quotePrefix="1">
      <alignment horizontal="right" vertical="center"/>
      <protection/>
    </xf>
    <xf numFmtId="210" fontId="86" fillId="0" borderId="11" xfId="63" applyNumberFormat="1" applyFont="1" applyBorder="1" applyAlignment="1" quotePrefix="1">
      <alignment vertical="center"/>
      <protection/>
    </xf>
    <xf numFmtId="0" fontId="98" fillId="0" borderId="11" xfId="63" applyFont="1" applyBorder="1" applyAlignment="1" applyProtection="1">
      <alignment horizontal="distributed" vertical="center"/>
      <protection locked="0"/>
    </xf>
    <xf numFmtId="213" fontId="86" fillId="0" borderId="11" xfId="63" applyNumberFormat="1" applyFont="1" applyBorder="1" applyAlignment="1" quotePrefix="1">
      <alignment vertical="center"/>
      <protection/>
    </xf>
    <xf numFmtId="0" fontId="89" fillId="0" borderId="0" xfId="75" applyFont="1" applyAlignment="1" applyProtection="1">
      <alignment vertical="center"/>
      <protection locked="0"/>
    </xf>
    <xf numFmtId="0" fontId="86" fillId="0" borderId="0" xfId="75" applyFont="1" applyAlignment="1" applyProtection="1">
      <alignment horizontal="centerContinuous" vertical="center"/>
      <protection locked="0"/>
    </xf>
    <xf numFmtId="0" fontId="86" fillId="0" borderId="0" xfId="75" applyFont="1" applyFill="1" applyAlignment="1" applyProtection="1">
      <alignment horizontal="centerContinuous" vertical="center"/>
      <protection locked="0"/>
    </xf>
    <xf numFmtId="0" fontId="86" fillId="0" borderId="0" xfId="75" applyFont="1" applyAlignment="1" applyProtection="1" quotePrefix="1">
      <alignment horizontal="right"/>
      <protection locked="0"/>
    </xf>
    <xf numFmtId="0" fontId="86" fillId="0" borderId="19" xfId="75" applyFont="1" applyBorder="1" applyAlignment="1" applyProtection="1">
      <alignment vertical="center"/>
      <protection locked="0"/>
    </xf>
    <xf numFmtId="0" fontId="86" fillId="0" borderId="18" xfId="75" applyFont="1" applyBorder="1" applyAlignment="1" applyProtection="1">
      <alignment vertical="center"/>
      <protection locked="0"/>
    </xf>
    <xf numFmtId="0" fontId="86" fillId="0" borderId="35" xfId="75" applyFont="1" applyBorder="1" applyAlignment="1" applyProtection="1">
      <alignment horizontal="distributed" vertical="center"/>
      <protection locked="0"/>
    </xf>
    <xf numFmtId="0" fontId="86" fillId="0" borderId="10" xfId="75" applyFont="1" applyBorder="1" applyAlignment="1" applyProtection="1">
      <alignment horizontal="center" vertical="center"/>
      <protection locked="0"/>
    </xf>
    <xf numFmtId="0" fontId="86" fillId="0" borderId="25" xfId="75" applyFont="1" applyBorder="1" applyAlignment="1" applyProtection="1">
      <alignment horizontal="distributed" vertical="center"/>
      <protection locked="0"/>
    </xf>
    <xf numFmtId="213" fontId="86" fillId="0" borderId="26" xfId="49" applyNumberFormat="1" applyFont="1" applyBorder="1" applyAlignment="1" applyProtection="1">
      <alignment vertical="center"/>
      <protection/>
    </xf>
    <xf numFmtId="213" fontId="86" fillId="0" borderId="26" xfId="49" applyNumberFormat="1" applyFont="1" applyBorder="1" applyAlignment="1" applyProtection="1">
      <alignment horizontal="center" vertical="center"/>
      <protection/>
    </xf>
    <xf numFmtId="0" fontId="86" fillId="0" borderId="15" xfId="75" applyFont="1" applyBorder="1" applyAlignment="1" applyProtection="1">
      <alignment vertical="center"/>
      <protection locked="0"/>
    </xf>
    <xf numFmtId="213" fontId="86" fillId="0" borderId="16" xfId="75" applyNumberFormat="1" applyFont="1" applyBorder="1" applyAlignment="1" applyProtection="1">
      <alignment vertical="center"/>
      <protection locked="0"/>
    </xf>
    <xf numFmtId="213" fontId="86" fillId="0" borderId="17" xfId="75" applyNumberFormat="1" applyFont="1" applyBorder="1" applyAlignment="1" applyProtection="1">
      <alignment vertical="center"/>
      <protection locked="0"/>
    </xf>
    <xf numFmtId="0" fontId="86" fillId="0" borderId="10" xfId="75" applyFont="1" applyBorder="1" applyAlignment="1" applyProtection="1">
      <alignment horizontal="distributed" vertical="center"/>
      <protection locked="0"/>
    </xf>
    <xf numFmtId="213" fontId="86" fillId="0" borderId="13" xfId="49" applyNumberFormat="1" applyFont="1" applyFill="1" applyBorder="1" applyAlignment="1" applyProtection="1">
      <alignment vertical="center"/>
      <protection/>
    </xf>
    <xf numFmtId="213" fontId="86" fillId="0" borderId="13" xfId="75" applyNumberFormat="1" applyFont="1" applyFill="1" applyBorder="1" applyAlignment="1">
      <alignment horizontal="right" vertical="center"/>
      <protection/>
    </xf>
    <xf numFmtId="213" fontId="86" fillId="0" borderId="13" xfId="75" applyNumberFormat="1" applyFont="1" applyFill="1" applyBorder="1" applyAlignment="1" quotePrefix="1">
      <alignment vertical="center"/>
      <protection/>
    </xf>
    <xf numFmtId="213" fontId="86" fillId="0" borderId="11" xfId="49" applyNumberFormat="1" applyFont="1" applyFill="1" applyBorder="1" applyAlignment="1" applyProtection="1">
      <alignment vertical="center"/>
      <protection/>
    </xf>
    <xf numFmtId="213" fontId="86" fillId="0" borderId="11" xfId="75" applyNumberFormat="1" applyFont="1" applyFill="1" applyBorder="1" applyAlignment="1" quotePrefix="1">
      <alignment vertical="center"/>
      <protection/>
    </xf>
    <xf numFmtId="213" fontId="86" fillId="0" borderId="11" xfId="75" applyNumberFormat="1" applyFont="1" applyFill="1" applyBorder="1" applyAlignment="1">
      <alignment horizontal="right" vertical="center"/>
      <protection/>
    </xf>
    <xf numFmtId="0" fontId="86" fillId="0" borderId="11" xfId="75" applyFont="1" applyBorder="1" applyAlignment="1" applyProtection="1">
      <alignment horizontal="distributed" vertical="center"/>
      <protection locked="0"/>
    </xf>
    <xf numFmtId="213" fontId="86" fillId="0" borderId="11" xfId="49" applyNumberFormat="1" applyFont="1" applyBorder="1" applyAlignment="1" applyProtection="1">
      <alignment vertical="center"/>
      <protection/>
    </xf>
    <xf numFmtId="213" fontId="86" fillId="0" borderId="11" xfId="75" applyNumberFormat="1" applyFont="1" applyBorder="1" applyAlignment="1" quotePrefix="1">
      <alignment horizontal="right" vertical="center"/>
      <protection/>
    </xf>
    <xf numFmtId="213" fontId="86" fillId="0" borderId="11" xfId="75" applyNumberFormat="1" applyFont="1" applyBorder="1" applyAlignment="1">
      <alignment horizontal="right" vertical="center"/>
      <protection/>
    </xf>
    <xf numFmtId="0" fontId="95" fillId="0" borderId="11" xfId="75" applyFont="1" applyBorder="1" applyAlignment="1" applyProtection="1">
      <alignment horizontal="distributed" vertical="center"/>
      <protection locked="0"/>
    </xf>
    <xf numFmtId="0" fontId="86" fillId="0" borderId="10" xfId="75" applyFont="1" applyBorder="1" applyAlignment="1" applyProtection="1">
      <alignment horizontal="distributed" vertical="center"/>
      <protection locked="0"/>
    </xf>
    <xf numFmtId="0" fontId="98" fillId="0" borderId="11" xfId="75" applyFont="1" applyBorder="1" applyAlignment="1" applyProtection="1">
      <alignment horizontal="distributed" vertical="center"/>
      <protection locked="0"/>
    </xf>
    <xf numFmtId="41" fontId="86" fillId="0" borderId="11" xfId="49" applyNumberFormat="1" applyFont="1" applyBorder="1" applyAlignment="1">
      <alignment horizontal="right" vertical="center"/>
    </xf>
    <xf numFmtId="0" fontId="86" fillId="0" borderId="15" xfId="63" applyFont="1" applyBorder="1" applyAlignment="1">
      <alignment vertical="center"/>
      <protection/>
    </xf>
    <xf numFmtId="0" fontId="86" fillId="0" borderId="10" xfId="63" applyFont="1" applyBorder="1" applyAlignment="1">
      <alignment horizontal="left" vertical="center" wrapText="1"/>
      <protection/>
    </xf>
    <xf numFmtId="0" fontId="93" fillId="0" borderId="12" xfId="63" applyFont="1" applyBorder="1" applyAlignment="1">
      <alignment horizontal="left" vertical="center" wrapText="1"/>
      <protection/>
    </xf>
    <xf numFmtId="0" fontId="86" fillId="0" borderId="11" xfId="63" applyFont="1" applyFill="1" applyBorder="1" applyAlignment="1">
      <alignment horizontal="center" vertical="center"/>
      <protection/>
    </xf>
    <xf numFmtId="0" fontId="93" fillId="0" borderId="13" xfId="63" applyFont="1" applyBorder="1" applyAlignment="1">
      <alignment horizontal="left" vertical="center" wrapText="1"/>
      <protection/>
    </xf>
    <xf numFmtId="0" fontId="95" fillId="0" borderId="14" xfId="63" applyFont="1" applyBorder="1" applyAlignment="1">
      <alignment vertical="center"/>
      <protection/>
    </xf>
    <xf numFmtId="0" fontId="86" fillId="0" borderId="17" xfId="63" applyFont="1" applyBorder="1" applyAlignment="1">
      <alignment horizontal="center" vertical="center"/>
      <protection/>
    </xf>
    <xf numFmtId="0" fontId="86" fillId="0" borderId="18" xfId="63" applyFont="1" applyBorder="1" applyAlignment="1">
      <alignment vertical="center"/>
      <protection/>
    </xf>
    <xf numFmtId="0" fontId="86" fillId="0" borderId="10" xfId="63" applyFont="1" applyFill="1" applyBorder="1" applyAlignment="1">
      <alignment vertical="center"/>
      <protection/>
    </xf>
    <xf numFmtId="0" fontId="86" fillId="0" borderId="19" xfId="63" applyFont="1" applyFill="1" applyBorder="1" applyAlignment="1">
      <alignment vertical="center"/>
      <protection/>
    </xf>
    <xf numFmtId="0" fontId="86" fillId="0" borderId="17" xfId="63" applyFont="1" applyFill="1" applyBorder="1" applyAlignment="1">
      <alignment vertical="center"/>
      <protection/>
    </xf>
    <xf numFmtId="0" fontId="86" fillId="0" borderId="12" xfId="63" applyFont="1" applyFill="1" applyBorder="1" applyAlignment="1">
      <alignment horizontal="center" vertical="center"/>
      <protection/>
    </xf>
    <xf numFmtId="0" fontId="86" fillId="0" borderId="17" xfId="63" applyFont="1" applyFill="1" applyBorder="1" applyAlignment="1">
      <alignment horizontal="center" vertical="center"/>
      <protection/>
    </xf>
    <xf numFmtId="41" fontId="86" fillId="0" borderId="11" xfId="49" applyNumberFormat="1" applyFont="1" applyFill="1" applyBorder="1" applyAlignment="1">
      <alignment horizontal="right" vertical="center"/>
    </xf>
    <xf numFmtId="0" fontId="86" fillId="0" borderId="12" xfId="63" applyFont="1" applyFill="1" applyBorder="1" applyAlignment="1">
      <alignment vertical="center"/>
      <protection/>
    </xf>
    <xf numFmtId="0" fontId="86" fillId="0" borderId="13" xfId="63" applyFont="1" applyFill="1" applyBorder="1" applyAlignment="1">
      <alignment vertical="center"/>
      <protection/>
    </xf>
    <xf numFmtId="0" fontId="86" fillId="0" borderId="15" xfId="63" applyFont="1" applyFill="1" applyBorder="1" applyAlignment="1">
      <alignment horizontal="centerContinuous" vertical="center"/>
      <protection/>
    </xf>
    <xf numFmtId="0" fontId="86" fillId="0" borderId="17" xfId="63" applyFont="1" applyFill="1" applyBorder="1" applyAlignment="1">
      <alignment horizontal="centerContinuous" vertical="center"/>
      <protection/>
    </xf>
    <xf numFmtId="198" fontId="86" fillId="0" borderId="11" xfId="49" applyNumberFormat="1" applyFont="1" applyFill="1" applyBorder="1" applyAlignment="1">
      <alignment vertical="center"/>
    </xf>
    <xf numFmtId="0" fontId="86" fillId="0" borderId="0" xfId="63" applyFont="1" applyAlignment="1" quotePrefix="1">
      <alignment horizontal="left" vertical="center" indent="1"/>
      <protection/>
    </xf>
    <xf numFmtId="0" fontId="86" fillId="0" borderId="0" xfId="63" applyFont="1" applyAlignment="1" quotePrefix="1">
      <alignment horizontal="left" vertical="center" indent="2"/>
      <protection/>
    </xf>
    <xf numFmtId="0" fontId="86" fillId="0" borderId="0" xfId="74" applyFont="1" applyAlignment="1">
      <alignment vertical="center"/>
      <protection/>
    </xf>
    <xf numFmtId="0" fontId="86" fillId="0" borderId="0" xfId="63" applyFont="1" applyAlignment="1">
      <alignment horizontal="left" vertical="center" indent="2"/>
      <protection/>
    </xf>
    <xf numFmtId="0" fontId="86" fillId="0" borderId="19" xfId="63" applyFont="1" applyBorder="1" applyAlignment="1">
      <alignment vertical="center"/>
      <protection/>
    </xf>
    <xf numFmtId="0" fontId="98" fillId="0" borderId="10" xfId="63" applyFont="1" applyBorder="1" applyAlignment="1">
      <alignment vertical="center"/>
      <protection/>
    </xf>
    <xf numFmtId="0" fontId="98" fillId="0" borderId="20" xfId="63" applyFont="1" applyBorder="1" applyAlignment="1">
      <alignment vertical="center"/>
      <protection/>
    </xf>
    <xf numFmtId="0" fontId="98" fillId="0" borderId="16" xfId="63" applyFont="1" applyBorder="1" applyAlignment="1">
      <alignment horizontal="left" vertical="center"/>
      <protection/>
    </xf>
    <xf numFmtId="0" fontId="98" fillId="0" borderId="16" xfId="63" applyFont="1" applyBorder="1" applyAlignment="1">
      <alignment vertical="center" wrapText="1"/>
      <protection/>
    </xf>
    <xf numFmtId="0" fontId="98" fillId="0" borderId="17" xfId="63" applyFont="1" applyBorder="1" applyAlignment="1">
      <alignment vertical="center" wrapText="1"/>
      <protection/>
    </xf>
    <xf numFmtId="0" fontId="98" fillId="0" borderId="11" xfId="63" applyFont="1" applyBorder="1" applyAlignment="1">
      <alignment vertical="center" wrapText="1"/>
      <protection/>
    </xf>
    <xf numFmtId="0" fontId="98" fillId="0" borderId="21" xfId="63" applyFont="1" applyBorder="1" applyAlignment="1">
      <alignment horizontal="center" vertical="center"/>
      <protection/>
    </xf>
    <xf numFmtId="0" fontId="86" fillId="0" borderId="18" xfId="63" applyFont="1" applyBorder="1" applyAlignment="1">
      <alignment horizontal="center" vertical="center"/>
      <protection/>
    </xf>
    <xf numFmtId="0" fontId="98" fillId="0" borderId="12" xfId="63" applyFont="1" applyBorder="1" applyAlignment="1">
      <alignment horizontal="center" vertical="center"/>
      <protection/>
    </xf>
    <xf numFmtId="0" fontId="98" fillId="0" borderId="0" xfId="63" applyFont="1" applyBorder="1" applyAlignment="1">
      <alignment horizontal="center" vertical="center"/>
      <protection/>
    </xf>
    <xf numFmtId="0" fontId="98" fillId="0" borderId="10" xfId="63" applyFont="1" applyBorder="1" applyAlignment="1">
      <alignment horizontal="center" vertical="center"/>
      <protection/>
    </xf>
    <xf numFmtId="0" fontId="98" fillId="0" borderId="22" xfId="63" applyFont="1" applyBorder="1" applyAlignment="1">
      <alignment horizontal="center" vertical="center"/>
      <protection/>
    </xf>
    <xf numFmtId="0" fontId="98" fillId="0" borderId="22" xfId="63" applyFont="1" applyBorder="1" applyAlignment="1">
      <alignment vertical="center"/>
      <protection/>
    </xf>
    <xf numFmtId="0" fontId="86" fillId="0" borderId="24" xfId="63" applyFont="1" applyBorder="1" applyAlignment="1">
      <alignment vertical="center"/>
      <protection/>
    </xf>
    <xf numFmtId="0" fontId="98" fillId="0" borderId="13" xfId="63" applyFont="1" applyBorder="1" applyAlignment="1">
      <alignment vertical="center"/>
      <protection/>
    </xf>
    <xf numFmtId="0" fontId="98" fillId="0" borderId="14" xfId="63" applyFont="1" applyBorder="1" applyAlignment="1">
      <alignment horizontal="center" vertical="center"/>
      <protection/>
    </xf>
    <xf numFmtId="0" fontId="98" fillId="0" borderId="13" xfId="63" applyFont="1" applyBorder="1" applyAlignment="1">
      <alignment horizontal="center" vertical="center"/>
      <protection/>
    </xf>
    <xf numFmtId="0" fontId="98" fillId="0" borderId="14" xfId="63" applyFont="1" applyBorder="1" applyAlignment="1">
      <alignment vertical="center"/>
      <protection/>
    </xf>
    <xf numFmtId="204" fontId="86" fillId="0" borderId="11" xfId="49" applyNumberFormat="1" applyFont="1" applyBorder="1" applyAlignment="1">
      <alignment vertical="center"/>
    </xf>
    <xf numFmtId="204" fontId="86" fillId="0" borderId="11" xfId="49" applyNumberFormat="1" applyFont="1" applyBorder="1" applyAlignment="1">
      <alignment horizontal="right" vertical="center"/>
    </xf>
    <xf numFmtId="204" fontId="86" fillId="0" borderId="11" xfId="49" applyNumberFormat="1" applyFont="1" applyFill="1" applyBorder="1" applyAlignment="1">
      <alignment vertical="center"/>
    </xf>
    <xf numFmtId="0" fontId="86" fillId="0" borderId="0" xfId="74" applyFont="1" applyAlignment="1" quotePrefix="1">
      <alignment horizontal="left" vertical="center"/>
      <protection/>
    </xf>
    <xf numFmtId="0" fontId="86" fillId="0" borderId="0" xfId="74" applyFont="1" applyFill="1" applyAlignment="1">
      <alignment vertical="center"/>
      <protection/>
    </xf>
    <xf numFmtId="0" fontId="86" fillId="0" borderId="0" xfId="74" applyFont="1" applyAlignment="1">
      <alignment horizontal="left" vertical="center"/>
      <protection/>
    </xf>
    <xf numFmtId="0" fontId="89" fillId="0" borderId="0" xfId="74" applyFont="1" applyAlignment="1" quotePrefix="1">
      <alignment horizontal="left" vertical="center"/>
      <protection/>
    </xf>
    <xf numFmtId="0" fontId="86" fillId="0" borderId="0" xfId="74" applyFont="1" applyAlignment="1" quotePrefix="1">
      <alignment horizontal="right" vertical="center"/>
      <protection/>
    </xf>
    <xf numFmtId="0" fontId="86" fillId="0" borderId="20" xfId="74" applyFont="1" applyBorder="1" applyAlignment="1">
      <alignment horizontal="centerContinuous" vertical="center"/>
      <protection/>
    </xf>
    <xf numFmtId="0" fontId="86" fillId="0" borderId="10" xfId="74" applyFont="1" applyBorder="1" applyAlignment="1">
      <alignment vertical="center"/>
      <protection/>
    </xf>
    <xf numFmtId="0" fontId="86" fillId="0" borderId="11" xfId="74" applyFont="1" applyBorder="1" applyAlignment="1">
      <alignment horizontal="center" vertical="center"/>
      <protection/>
    </xf>
    <xf numFmtId="0" fontId="98" fillId="0" borderId="11" xfId="74" applyFont="1" applyBorder="1" applyAlignment="1">
      <alignment horizontal="center" vertical="center"/>
      <protection/>
    </xf>
    <xf numFmtId="0" fontId="98" fillId="0" borderId="22" xfId="74" applyFont="1" applyBorder="1" applyAlignment="1">
      <alignment horizontal="center" vertical="center"/>
      <protection/>
    </xf>
    <xf numFmtId="41" fontId="95" fillId="0" borderId="11" xfId="49" applyNumberFormat="1" applyFont="1" applyBorder="1" applyAlignment="1">
      <alignment horizontal="right" vertical="center"/>
    </xf>
    <xf numFmtId="41" fontId="95" fillId="0" borderId="11" xfId="49" applyNumberFormat="1" applyFont="1" applyBorder="1" applyAlignment="1">
      <alignment vertical="center"/>
    </xf>
    <xf numFmtId="0" fontId="95" fillId="0" borderId="0" xfId="74" applyFont="1" applyAlignment="1" quotePrefix="1">
      <alignment horizontal="right" vertical="center"/>
      <protection/>
    </xf>
    <xf numFmtId="0" fontId="86" fillId="0" borderId="17" xfId="74" applyFont="1" applyBorder="1" applyAlignment="1">
      <alignment vertical="center" wrapText="1"/>
      <protection/>
    </xf>
    <xf numFmtId="0" fontId="86" fillId="0" borderId="0" xfId="74" applyFont="1" applyAlignment="1">
      <alignment vertical="center" wrapText="1"/>
      <protection/>
    </xf>
    <xf numFmtId="0" fontId="86" fillId="0" borderId="11" xfId="74" applyFont="1" applyBorder="1" applyAlignment="1">
      <alignment horizontal="center" vertical="center" wrapText="1"/>
      <protection/>
    </xf>
    <xf numFmtId="177" fontId="95" fillId="0" borderId="15" xfId="49" applyNumberFormat="1" applyFont="1" applyBorder="1" applyAlignment="1">
      <alignment horizontal="right" vertical="center"/>
    </xf>
    <xf numFmtId="177" fontId="95" fillId="0" borderId="11" xfId="49" applyNumberFormat="1" applyFont="1" applyBorder="1" applyAlignment="1">
      <alignment vertical="center"/>
    </xf>
    <xf numFmtId="0" fontId="89" fillId="0" borderId="0" xfId="74" applyFont="1" applyAlignment="1">
      <alignment vertical="center"/>
      <protection/>
    </xf>
    <xf numFmtId="0" fontId="94" fillId="0" borderId="0" xfId="74" applyFont="1" applyAlignment="1">
      <alignment vertical="center"/>
      <protection/>
    </xf>
    <xf numFmtId="0" fontId="86" fillId="0" borderId="15" xfId="74" applyFont="1" applyBorder="1" applyAlignment="1">
      <alignment horizontal="centerContinuous" vertical="center"/>
      <protection/>
    </xf>
    <xf numFmtId="0" fontId="86" fillId="0" borderId="17" xfId="74" applyFont="1" applyBorder="1" applyAlignment="1">
      <alignment horizontal="centerContinuous" vertical="center"/>
      <protection/>
    </xf>
    <xf numFmtId="0" fontId="86" fillId="0" borderId="19" xfId="74" applyFont="1" applyBorder="1" applyAlignment="1">
      <alignment horizontal="centerContinuous" vertical="center"/>
      <protection/>
    </xf>
    <xf numFmtId="0" fontId="86" fillId="0" borderId="21" xfId="74" applyFont="1" applyBorder="1" applyAlignment="1">
      <alignment horizontal="centerContinuous" vertical="center"/>
      <protection/>
    </xf>
    <xf numFmtId="38" fontId="86" fillId="0" borderId="15" xfId="49" applyFont="1" applyBorder="1" applyAlignment="1">
      <alignment vertical="center"/>
    </xf>
    <xf numFmtId="38" fontId="86" fillId="0" borderId="17" xfId="49" applyFont="1" applyBorder="1" applyAlignment="1">
      <alignment horizontal="left" vertical="center"/>
    </xf>
    <xf numFmtId="189" fontId="86" fillId="0" borderId="15" xfId="74" applyNumberFormat="1" applyFont="1" applyBorder="1" applyAlignment="1">
      <alignment vertical="center"/>
      <protection/>
    </xf>
    <xf numFmtId="193" fontId="86" fillId="0" borderId="17" xfId="74" applyNumberFormat="1" applyFont="1" applyBorder="1" applyAlignment="1">
      <alignment horizontal="left" vertical="center"/>
      <protection/>
    </xf>
    <xf numFmtId="0" fontId="86" fillId="0" borderId="0" xfId="73" applyFont="1" applyAlignment="1">
      <alignment vertical="center"/>
      <protection/>
    </xf>
    <xf numFmtId="0" fontId="86" fillId="0" borderId="0" xfId="74" applyFont="1" applyBorder="1" applyAlignment="1">
      <alignment horizontal="left" vertical="center"/>
      <protection/>
    </xf>
    <xf numFmtId="0" fontId="86" fillId="0" borderId="0" xfId="74" applyFont="1" applyAlignment="1">
      <alignment horizontal="center" vertical="center"/>
      <protection/>
    </xf>
    <xf numFmtId="0" fontId="100" fillId="0" borderId="0" xfId="74" applyFont="1" applyAlignment="1">
      <alignment vertical="center"/>
      <protection/>
    </xf>
    <xf numFmtId="177" fontId="86" fillId="0" borderId="11" xfId="49" applyNumberFormat="1" applyFont="1" applyBorder="1" applyAlignment="1">
      <alignment vertical="center"/>
    </xf>
    <xf numFmtId="185" fontId="86" fillId="0" borderId="11" xfId="74" applyNumberFormat="1" applyFont="1" applyBorder="1" applyAlignment="1">
      <alignment vertical="center"/>
      <protection/>
    </xf>
    <xf numFmtId="0" fontId="89" fillId="0" borderId="0" xfId="73" applyFont="1" applyAlignment="1" quotePrefix="1">
      <alignment horizontal="left" vertical="center"/>
      <protection/>
    </xf>
    <xf numFmtId="0" fontId="86" fillId="0" borderId="0" xfId="73" applyFont="1" applyFill="1" applyAlignment="1">
      <alignment vertical="center"/>
      <protection/>
    </xf>
    <xf numFmtId="0" fontId="86" fillId="0" borderId="0" xfId="73" applyFont="1" applyAlignment="1" quotePrefix="1">
      <alignment horizontal="right" vertical="center"/>
      <protection/>
    </xf>
    <xf numFmtId="0" fontId="86" fillId="0" borderId="20" xfId="73" applyFont="1" applyBorder="1" applyAlignment="1">
      <alignment horizontal="centerContinuous" vertical="center"/>
      <protection/>
    </xf>
    <xf numFmtId="0" fontId="95" fillId="0" borderId="11" xfId="73" applyFont="1" applyBorder="1" applyAlignment="1">
      <alignment horizontal="center" vertical="center"/>
      <protection/>
    </xf>
    <xf numFmtId="0" fontId="98" fillId="0" borderId="11" xfId="73" applyFont="1" applyBorder="1" applyAlignment="1">
      <alignment horizontal="center" vertical="center"/>
      <protection/>
    </xf>
    <xf numFmtId="0" fontId="86" fillId="0" borderId="11" xfId="73" applyFont="1" applyBorder="1" applyAlignment="1">
      <alignment horizontal="center" vertical="center"/>
      <protection/>
    </xf>
    <xf numFmtId="38" fontId="95" fillId="0" borderId="11" xfId="49" applyFont="1" applyBorder="1" applyAlignment="1">
      <alignment vertical="center"/>
    </xf>
    <xf numFmtId="38" fontId="95" fillId="0" borderId="11" xfId="49" applyFont="1" applyBorder="1" applyAlignment="1">
      <alignment horizontal="right" vertical="center"/>
    </xf>
    <xf numFmtId="0" fontId="86" fillId="0" borderId="0" xfId="73" applyFont="1" applyBorder="1" applyAlignment="1">
      <alignment horizontal="center" vertical="center"/>
      <protection/>
    </xf>
    <xf numFmtId="38" fontId="95" fillId="0" borderId="0" xfId="49" applyFont="1" applyBorder="1" applyAlignment="1">
      <alignment vertical="center"/>
    </xf>
    <xf numFmtId="0" fontId="86" fillId="0" borderId="0" xfId="73" applyFont="1" applyAlignment="1" quotePrefix="1">
      <alignment horizontal="left" vertical="center"/>
      <protection/>
    </xf>
    <xf numFmtId="0" fontId="86" fillId="0" borderId="0" xfId="73" applyFont="1" applyAlignment="1">
      <alignment horizontal="left" vertical="center"/>
      <protection/>
    </xf>
    <xf numFmtId="0" fontId="95" fillId="0" borderId="0" xfId="73" applyFont="1" applyAlignment="1">
      <alignment vertical="center" wrapText="1"/>
      <protection/>
    </xf>
    <xf numFmtId="0" fontId="86" fillId="0" borderId="0" xfId="73" applyFont="1" applyAlignment="1">
      <alignment horizontal="right" vertical="center"/>
      <protection/>
    </xf>
    <xf numFmtId="0" fontId="89" fillId="0" borderId="0" xfId="73" applyFont="1" applyAlignment="1">
      <alignment vertical="center"/>
      <protection/>
    </xf>
    <xf numFmtId="0" fontId="86" fillId="0" borderId="0" xfId="73" applyFont="1">
      <alignment/>
      <protection/>
    </xf>
    <xf numFmtId="0" fontId="86" fillId="0" borderId="15" xfId="73" applyFont="1" applyBorder="1" applyAlignment="1">
      <alignment horizontal="centerContinuous" vertical="center"/>
      <protection/>
    </xf>
    <xf numFmtId="0" fontId="86" fillId="0" borderId="16" xfId="73" applyFont="1" applyBorder="1" applyAlignment="1">
      <alignment horizontal="centerContinuous" vertical="center"/>
      <protection/>
    </xf>
    <xf numFmtId="0" fontId="86" fillId="0" borderId="17" xfId="73" applyFont="1" applyBorder="1" applyAlignment="1">
      <alignment horizontal="centerContinuous" vertical="center"/>
      <protection/>
    </xf>
    <xf numFmtId="0" fontId="86" fillId="0" borderId="21" xfId="73" applyFont="1" applyBorder="1" applyAlignment="1">
      <alignment horizontal="centerContinuous" vertical="center"/>
      <protection/>
    </xf>
    <xf numFmtId="41" fontId="86" fillId="0" borderId="11" xfId="73" applyNumberFormat="1" applyFont="1" applyBorder="1" applyAlignment="1">
      <alignment vertical="center"/>
      <protection/>
    </xf>
    <xf numFmtId="41" fontId="86" fillId="0" borderId="0" xfId="73" applyNumberFormat="1" applyFont="1" applyBorder="1" applyAlignment="1">
      <alignment vertical="center"/>
      <protection/>
    </xf>
    <xf numFmtId="0" fontId="86" fillId="0" borderId="0" xfId="73" applyFont="1" applyAlignment="1" quotePrefix="1">
      <alignment vertical="center"/>
      <protection/>
    </xf>
    <xf numFmtId="0" fontId="86" fillId="0" borderId="10" xfId="73" applyFont="1" applyBorder="1" applyAlignment="1">
      <alignment horizontal="center" vertical="center"/>
      <protection/>
    </xf>
    <xf numFmtId="0" fontId="86" fillId="0" borderId="13" xfId="73" applyFont="1" applyBorder="1" applyAlignment="1">
      <alignment horizontal="center" vertical="center"/>
      <protection/>
    </xf>
    <xf numFmtId="191" fontId="86" fillId="0" borderId="11" xfId="49" applyNumberFormat="1" applyFont="1" applyBorder="1" applyAlignment="1">
      <alignment vertical="center"/>
    </xf>
    <xf numFmtId="0" fontId="86" fillId="0" borderId="0" xfId="72" applyFont="1" applyAlignment="1">
      <alignment vertical="center"/>
      <protection/>
    </xf>
    <xf numFmtId="0" fontId="86" fillId="0" borderId="0" xfId="73" applyFont="1" applyBorder="1" applyAlignment="1">
      <alignment horizontal="left" vertical="center"/>
      <protection/>
    </xf>
    <xf numFmtId="191" fontId="86" fillId="0" borderId="0" xfId="49" applyNumberFormat="1" applyFont="1" applyBorder="1" applyAlignment="1">
      <alignment vertical="center"/>
    </xf>
    <xf numFmtId="0" fontId="86" fillId="0" borderId="0" xfId="72" applyFont="1" applyBorder="1" applyAlignment="1">
      <alignment vertical="center"/>
      <protection/>
    </xf>
    <xf numFmtId="0" fontId="89" fillId="0" borderId="0" xfId="72" applyFont="1" applyAlignment="1" quotePrefix="1">
      <alignment horizontal="left" vertical="center"/>
      <protection/>
    </xf>
    <xf numFmtId="0" fontId="86" fillId="0" borderId="0" xfId="72" applyFont="1" applyAlignment="1" quotePrefix="1">
      <alignment horizontal="right" vertical="center"/>
      <protection/>
    </xf>
    <xf numFmtId="0" fontId="86" fillId="0" borderId="0" xfId="72" applyFont="1" applyAlignment="1">
      <alignment horizontal="center" vertical="center" wrapText="1"/>
      <protection/>
    </xf>
    <xf numFmtId="0" fontId="86" fillId="0" borderId="24" xfId="72" applyFont="1" applyBorder="1" applyAlignment="1">
      <alignment horizontal="center" vertical="center" wrapText="1"/>
      <protection/>
    </xf>
    <xf numFmtId="0" fontId="86" fillId="0" borderId="11" xfId="72" applyFont="1" applyBorder="1" applyAlignment="1">
      <alignment horizontal="center" vertical="center" wrapText="1"/>
      <protection/>
    </xf>
    <xf numFmtId="0" fontId="86" fillId="0" borderId="23" xfId="72" applyFont="1" applyBorder="1" applyAlignment="1">
      <alignment horizontal="center" vertical="center" wrapText="1"/>
      <protection/>
    </xf>
    <xf numFmtId="0" fontId="98" fillId="0" borderId="13" xfId="72" applyFont="1" applyBorder="1" applyAlignment="1">
      <alignment horizontal="center" vertical="center" wrapText="1"/>
      <protection/>
    </xf>
    <xf numFmtId="0" fontId="98" fillId="0" borderId="23" xfId="72" applyFont="1" applyBorder="1" applyAlignment="1">
      <alignment horizontal="center" vertical="center" wrapText="1"/>
      <protection/>
    </xf>
    <xf numFmtId="41" fontId="86" fillId="0" borderId="11" xfId="72" applyNumberFormat="1" applyFont="1" applyFill="1" applyBorder="1" applyAlignment="1">
      <alignment horizontal="right" vertical="center"/>
      <protection/>
    </xf>
    <xf numFmtId="0" fontId="86" fillId="0" borderId="11" xfId="72" applyFont="1" applyBorder="1" applyAlignment="1">
      <alignment horizontal="distributed" vertical="center"/>
      <protection/>
    </xf>
    <xf numFmtId="0" fontId="93" fillId="0" borderId="0" xfId="72" applyFont="1" applyAlignment="1">
      <alignment vertical="center"/>
      <protection/>
    </xf>
    <xf numFmtId="0" fontId="89" fillId="0" borderId="0" xfId="72" applyFont="1" applyAlignment="1">
      <alignment vertical="center"/>
      <protection/>
    </xf>
    <xf numFmtId="0" fontId="94" fillId="0" borderId="0" xfId="72" applyFont="1" applyAlignment="1">
      <alignment vertical="center"/>
      <protection/>
    </xf>
    <xf numFmtId="0" fontId="86" fillId="0" borderId="0" xfId="72" applyFont="1" applyAlignment="1" quotePrefix="1">
      <alignment horizontal="left" vertical="center"/>
      <protection/>
    </xf>
    <xf numFmtId="0" fontId="86" fillId="0" borderId="0" xfId="72" applyFont="1" applyAlignment="1">
      <alignment horizontal="right" vertical="center"/>
      <protection/>
    </xf>
    <xf numFmtId="0" fontId="86" fillId="0" borderId="11" xfId="72" applyFont="1" applyBorder="1" applyAlignment="1">
      <alignment horizontal="center" vertical="center"/>
      <protection/>
    </xf>
    <xf numFmtId="0" fontId="93" fillId="0" borderId="24" xfId="72" applyFont="1" applyBorder="1" applyAlignment="1">
      <alignment vertical="center"/>
      <protection/>
    </xf>
    <xf numFmtId="41" fontId="86" fillId="0" borderId="23" xfId="72" applyNumberFormat="1" applyFont="1" applyBorder="1" applyAlignment="1">
      <alignment vertical="center"/>
      <protection/>
    </xf>
    <xf numFmtId="41" fontId="86" fillId="0" borderId="23" xfId="72" applyNumberFormat="1" applyFont="1" applyBorder="1" applyAlignment="1">
      <alignment horizontal="right" vertical="center"/>
      <protection/>
    </xf>
    <xf numFmtId="0" fontId="93" fillId="0" borderId="14" xfId="72" applyFont="1" applyBorder="1" applyAlignment="1">
      <alignment vertical="center"/>
      <protection/>
    </xf>
    <xf numFmtId="38" fontId="93" fillId="0" borderId="0" xfId="49" applyFont="1" applyFill="1" applyAlignment="1">
      <alignment vertical="center"/>
    </xf>
    <xf numFmtId="0" fontId="86" fillId="0" borderId="11" xfId="72" applyFont="1" applyFill="1" applyBorder="1" applyAlignment="1">
      <alignment horizontal="center" vertical="center" wrapText="1"/>
      <protection/>
    </xf>
    <xf numFmtId="0" fontId="98" fillId="0" borderId="13" xfId="72" applyFont="1" applyFill="1" applyBorder="1" applyAlignment="1">
      <alignment horizontal="center" vertical="center" wrapText="1"/>
      <protection/>
    </xf>
    <xf numFmtId="0" fontId="86" fillId="0" borderId="13" xfId="72" applyFont="1" applyBorder="1" applyAlignment="1">
      <alignment horizontal="distributed" vertical="center"/>
      <protection/>
    </xf>
    <xf numFmtId="41" fontId="86" fillId="0" borderId="11" xfId="72" applyNumberFormat="1" applyFont="1" applyFill="1" applyBorder="1" applyAlignment="1">
      <alignment vertical="center"/>
      <protection/>
    </xf>
    <xf numFmtId="41" fontId="86" fillId="0" borderId="15" xfId="72" applyNumberFormat="1" applyFont="1" applyFill="1" applyBorder="1" applyAlignment="1">
      <alignment vertical="center"/>
      <protection/>
    </xf>
    <xf numFmtId="41" fontId="86" fillId="0" borderId="17" xfId="72" applyNumberFormat="1" applyFont="1" applyFill="1" applyBorder="1" applyAlignment="1">
      <alignment vertical="center"/>
      <protection/>
    </xf>
    <xf numFmtId="0" fontId="86" fillId="0" borderId="11" xfId="72" applyFont="1" applyBorder="1" applyAlignment="1">
      <alignment horizontal="distributed" vertical="center"/>
      <protection/>
    </xf>
    <xf numFmtId="0" fontId="86" fillId="0" borderId="0" xfId="72" applyFont="1" applyBorder="1" applyAlignment="1">
      <alignment horizontal="distributed" vertical="center"/>
      <protection/>
    </xf>
    <xf numFmtId="41" fontId="86" fillId="0" borderId="0" xfId="72" applyNumberFormat="1" applyFont="1" applyFill="1" applyBorder="1" applyAlignment="1">
      <alignment vertical="center"/>
      <protection/>
    </xf>
    <xf numFmtId="41" fontId="86" fillId="0" borderId="0" xfId="72" applyNumberFormat="1" applyFont="1" applyFill="1" applyBorder="1" applyAlignment="1">
      <alignment horizontal="right" vertical="center"/>
      <protection/>
    </xf>
    <xf numFmtId="0" fontId="86" fillId="0" borderId="0" xfId="72" applyFont="1" applyFill="1" applyAlignment="1">
      <alignment vertical="center"/>
      <protection/>
    </xf>
    <xf numFmtId="0" fontId="93" fillId="0" borderId="0" xfId="72" applyFont="1">
      <alignment/>
      <protection/>
    </xf>
    <xf numFmtId="0" fontId="86" fillId="0" borderId="0" xfId="71" applyFont="1" applyFill="1" applyAlignment="1" quotePrefix="1">
      <alignment horizontal="left" vertical="center"/>
      <protection/>
    </xf>
    <xf numFmtId="38" fontId="89" fillId="0" borderId="0" xfId="49" applyFont="1" applyFill="1" applyAlignment="1">
      <alignment vertical="center"/>
    </xf>
    <xf numFmtId="38" fontId="86" fillId="0" borderId="0" xfId="49" applyFont="1" applyFill="1" applyAlignment="1">
      <alignment horizontal="right" vertical="center"/>
    </xf>
    <xf numFmtId="38" fontId="86" fillId="0" borderId="10" xfId="49" applyFont="1" applyFill="1" applyBorder="1" applyAlignment="1">
      <alignment vertical="center"/>
    </xf>
    <xf numFmtId="38" fontId="86" fillId="0" borderId="12" xfId="49" applyFont="1" applyFill="1" applyBorder="1" applyAlignment="1">
      <alignment horizontal="center" vertical="center"/>
    </xf>
    <xf numFmtId="38" fontId="86" fillId="0" borderId="15" xfId="49" applyFont="1" applyFill="1" applyBorder="1" applyAlignment="1">
      <alignment vertical="center"/>
    </xf>
    <xf numFmtId="38" fontId="86" fillId="0" borderId="16" xfId="49" applyFont="1" applyFill="1" applyBorder="1" applyAlignment="1" quotePrefix="1">
      <alignment horizontal="center" vertical="center"/>
    </xf>
    <xf numFmtId="38" fontId="86" fillId="0" borderId="17" xfId="49" applyFont="1" applyFill="1" applyBorder="1" applyAlignment="1">
      <alignment vertical="center"/>
    </xf>
    <xf numFmtId="38" fontId="86" fillId="0" borderId="10" xfId="49" applyFont="1" applyFill="1" applyBorder="1" applyAlignment="1" quotePrefix="1">
      <alignment horizontal="left" vertical="center"/>
    </xf>
    <xf numFmtId="38" fontId="86" fillId="0" borderId="13" xfId="49" applyFont="1" applyFill="1" applyBorder="1" applyAlignment="1">
      <alignment vertical="center"/>
    </xf>
    <xf numFmtId="38" fontId="86" fillId="0" borderId="11" xfId="49" applyFont="1" applyFill="1" applyBorder="1" applyAlignment="1">
      <alignment vertical="center"/>
    </xf>
    <xf numFmtId="38" fontId="86" fillId="0" borderId="11" xfId="49" applyFont="1" applyFill="1" applyBorder="1" applyAlignment="1">
      <alignment horizontal="center" vertical="center"/>
    </xf>
    <xf numFmtId="38" fontId="86" fillId="0" borderId="13" xfId="49" applyFont="1" applyFill="1" applyBorder="1" applyAlignment="1">
      <alignment horizontal="center" vertical="center"/>
    </xf>
    <xf numFmtId="38" fontId="86" fillId="0" borderId="11" xfId="49" applyFont="1" applyFill="1" applyBorder="1" applyAlignment="1">
      <alignment horizontal="distributed" vertical="center"/>
    </xf>
    <xf numFmtId="38" fontId="86" fillId="0" borderId="11" xfId="49" applyFont="1" applyFill="1" applyBorder="1" applyAlignment="1" quotePrefix="1">
      <alignment horizontal="distributed" vertical="center"/>
    </xf>
    <xf numFmtId="38" fontId="95" fillId="0" borderId="11" xfId="49" applyFont="1" applyFill="1" applyBorder="1" applyAlignment="1">
      <alignment horizontal="distributed" vertical="center"/>
    </xf>
    <xf numFmtId="38" fontId="86" fillId="0" borderId="0" xfId="49" applyFont="1" applyFill="1" applyBorder="1" applyAlignment="1">
      <alignment vertical="distributed" textRotation="255"/>
    </xf>
    <xf numFmtId="0" fontId="86" fillId="0" borderId="0" xfId="71" applyFont="1" applyAlignment="1" quotePrefix="1">
      <alignment horizontal="left" vertical="center"/>
      <protection/>
    </xf>
    <xf numFmtId="38" fontId="93" fillId="0" borderId="0" xfId="49" applyFont="1" applyAlignment="1">
      <alignment/>
    </xf>
    <xf numFmtId="38" fontId="93" fillId="0" borderId="0" xfId="49" applyFont="1" applyAlignment="1">
      <alignment vertical="center"/>
    </xf>
    <xf numFmtId="38" fontId="93" fillId="0" borderId="0" xfId="49" applyFont="1" applyAlignment="1" quotePrefix="1">
      <alignment horizontal="right" vertical="center"/>
    </xf>
    <xf numFmtId="38" fontId="86" fillId="0" borderId="10" xfId="49" applyFont="1" applyBorder="1" applyAlignment="1">
      <alignment horizontal="center" vertical="center"/>
    </xf>
    <xf numFmtId="38" fontId="86" fillId="0" borderId="10" xfId="49" applyFont="1" applyBorder="1" applyAlignment="1">
      <alignment horizontal="center"/>
    </xf>
    <xf numFmtId="38" fontId="86" fillId="0" borderId="19" xfId="49" applyFont="1" applyBorder="1" applyAlignment="1">
      <alignment horizontal="center"/>
    </xf>
    <xf numFmtId="38" fontId="86" fillId="0" borderId="0" xfId="49" applyFont="1" applyBorder="1" applyAlignment="1">
      <alignment horizontal="center"/>
    </xf>
    <xf numFmtId="38" fontId="86" fillId="0" borderId="0" xfId="49" applyFont="1" applyFill="1" applyAlignment="1">
      <alignment vertical="center"/>
    </xf>
    <xf numFmtId="38" fontId="86" fillId="0" borderId="13" xfId="49" applyFont="1" applyBorder="1" applyAlignment="1">
      <alignment horizontal="center" vertical="center"/>
    </xf>
    <xf numFmtId="38" fontId="86" fillId="0" borderId="13" xfId="49" applyFont="1" applyBorder="1" applyAlignment="1">
      <alignment horizontal="center" vertical="top"/>
    </xf>
    <xf numFmtId="38" fontId="86" fillId="0" borderId="24" xfId="49" applyFont="1" applyBorder="1" applyAlignment="1">
      <alignment horizontal="center" vertical="top"/>
    </xf>
    <xf numFmtId="38" fontId="95" fillId="0" borderId="15" xfId="49" applyFont="1" applyBorder="1" applyAlignment="1">
      <alignment vertical="center"/>
    </xf>
    <xf numFmtId="209" fontId="95" fillId="0" borderId="11" xfId="49" applyNumberFormat="1" applyFont="1" applyBorder="1" applyAlignment="1">
      <alignment vertical="center"/>
    </xf>
    <xf numFmtId="209" fontId="95" fillId="0" borderId="11" xfId="49" applyNumberFormat="1" applyFont="1" applyBorder="1" applyAlignment="1">
      <alignment horizontal="right" vertical="center"/>
    </xf>
    <xf numFmtId="0" fontId="93" fillId="0" borderId="0" xfId="71" applyFont="1" applyAlignment="1">
      <alignment vertical="center"/>
      <protection/>
    </xf>
    <xf numFmtId="38" fontId="95" fillId="0" borderId="0" xfId="49" applyFont="1" applyBorder="1" applyAlignment="1">
      <alignment horizontal="right" vertical="center"/>
    </xf>
    <xf numFmtId="0" fontId="86" fillId="0" borderId="0" xfId="71" applyFont="1" applyAlignment="1" quotePrefix="1">
      <alignment horizontal="left" vertical="top"/>
      <protection/>
    </xf>
    <xf numFmtId="38" fontId="89" fillId="0" borderId="0" xfId="49" applyFont="1" applyAlignment="1">
      <alignment horizontal="left" vertical="center"/>
    </xf>
    <xf numFmtId="38" fontId="86" fillId="0" borderId="15" xfId="49" applyFont="1" applyBorder="1" applyAlignment="1">
      <alignment horizontal="center" vertical="center"/>
    </xf>
    <xf numFmtId="209" fontId="86" fillId="0" borderId="10" xfId="49" applyNumberFormat="1" applyFont="1" applyBorder="1" applyAlignment="1">
      <alignment horizontal="right" vertical="center"/>
    </xf>
    <xf numFmtId="209" fontId="86" fillId="0" borderId="15" xfId="49" applyNumberFormat="1" applyFont="1" applyBorder="1" applyAlignment="1">
      <alignment horizontal="right" vertical="center"/>
    </xf>
    <xf numFmtId="38" fontId="95" fillId="0" borderId="0" xfId="49" applyFont="1" applyAlignment="1">
      <alignment vertical="center"/>
    </xf>
    <xf numFmtId="38" fontId="86" fillId="0" borderId="0" xfId="49" applyFont="1" applyAlignment="1">
      <alignment/>
    </xf>
    <xf numFmtId="0" fontId="89" fillId="0" borderId="0" xfId="71" applyFont="1" applyAlignment="1">
      <alignment vertical="center"/>
      <protection/>
    </xf>
    <xf numFmtId="0" fontId="86" fillId="0" borderId="0" xfId="71" applyFont="1" applyAlignment="1">
      <alignment vertical="center"/>
      <protection/>
    </xf>
    <xf numFmtId="0" fontId="86" fillId="0" borderId="0" xfId="71" applyFont="1" applyFill="1" applyAlignment="1">
      <alignment vertical="center"/>
      <protection/>
    </xf>
    <xf numFmtId="0" fontId="86" fillId="0" borderId="0" xfId="71" applyFont="1" applyAlignment="1" quotePrefix="1">
      <alignment horizontal="right" vertical="center"/>
      <protection/>
    </xf>
    <xf numFmtId="0" fontId="86" fillId="0" borderId="15" xfId="71" applyFont="1" applyBorder="1" applyAlignment="1">
      <alignment horizontal="centerContinuous" vertical="center"/>
      <protection/>
    </xf>
    <xf numFmtId="0" fontId="86" fillId="0" borderId="16" xfId="71" applyFont="1" applyBorder="1" applyAlignment="1">
      <alignment horizontal="centerContinuous" vertical="center"/>
      <protection/>
    </xf>
    <xf numFmtId="0" fontId="86" fillId="0" borderId="17" xfId="71" applyFont="1" applyBorder="1" applyAlignment="1">
      <alignment horizontal="centerContinuous" vertical="center"/>
      <protection/>
    </xf>
    <xf numFmtId="0" fontId="86" fillId="0" borderId="20" xfId="71" applyFont="1" applyBorder="1" applyAlignment="1">
      <alignment horizontal="centerContinuous" vertical="center"/>
      <protection/>
    </xf>
    <xf numFmtId="0" fontId="86" fillId="0" borderId="10" xfId="71" applyFont="1" applyBorder="1" applyAlignment="1">
      <alignment horizontal="center" vertical="center"/>
      <protection/>
    </xf>
    <xf numFmtId="0" fontId="86" fillId="0" borderId="11" xfId="71" applyFont="1" applyBorder="1" applyAlignment="1">
      <alignment horizontal="center" vertical="center"/>
      <protection/>
    </xf>
    <xf numFmtId="0" fontId="86" fillId="0" borderId="13" xfId="71" applyFont="1" applyBorder="1" applyAlignment="1">
      <alignment horizontal="center" vertical="center"/>
      <protection/>
    </xf>
    <xf numFmtId="0" fontId="86" fillId="0" borderId="15" xfId="71" applyFont="1" applyBorder="1" applyAlignment="1">
      <alignment vertical="center"/>
      <protection/>
    </xf>
    <xf numFmtId="204" fontId="86" fillId="0" borderId="17" xfId="49" applyNumberFormat="1" applyFont="1" applyBorder="1" applyAlignment="1">
      <alignment vertical="center"/>
    </xf>
    <xf numFmtId="0" fontId="86" fillId="0" borderId="0" xfId="70" applyFont="1">
      <alignment/>
      <protection/>
    </xf>
    <xf numFmtId="0" fontId="86" fillId="0" borderId="11" xfId="71" applyFont="1" applyBorder="1" applyAlignment="1">
      <alignment horizontal="center" vertical="center" wrapText="1"/>
      <protection/>
    </xf>
    <xf numFmtId="0" fontId="86" fillId="0" borderId="18" xfId="71" applyFont="1" applyBorder="1" applyAlignment="1">
      <alignment horizontal="centerContinuous" vertical="center"/>
      <protection/>
    </xf>
    <xf numFmtId="0" fontId="86" fillId="0" borderId="0" xfId="71" applyFont="1" applyBorder="1" applyAlignment="1">
      <alignment horizontal="centerContinuous" vertical="center"/>
      <protection/>
    </xf>
    <xf numFmtId="204" fontId="93" fillId="0" borderId="11" xfId="71" applyNumberFormat="1" applyFont="1" applyBorder="1" applyAlignment="1">
      <alignment vertical="center"/>
      <protection/>
    </xf>
    <xf numFmtId="0" fontId="86" fillId="0" borderId="10" xfId="71" applyFont="1" applyBorder="1" applyAlignment="1">
      <alignment vertical="center"/>
      <protection/>
    </xf>
    <xf numFmtId="0" fontId="86" fillId="0" borderId="12" xfId="71" applyFont="1" applyBorder="1" applyAlignment="1">
      <alignment vertical="center"/>
      <protection/>
    </xf>
    <xf numFmtId="0" fontId="86" fillId="0" borderId="12" xfId="71" applyFont="1" applyBorder="1" applyAlignment="1">
      <alignment horizontal="center" vertical="center"/>
      <protection/>
    </xf>
    <xf numFmtId="0" fontId="86" fillId="0" borderId="13" xfId="71" applyFont="1" applyBorder="1" applyAlignment="1">
      <alignment vertical="center"/>
      <protection/>
    </xf>
    <xf numFmtId="0" fontId="86" fillId="0" borderId="12" xfId="71" applyFont="1" applyBorder="1" applyAlignment="1">
      <alignment horizontal="centerContinuous" vertical="center"/>
      <protection/>
    </xf>
    <xf numFmtId="0" fontId="86" fillId="0" borderId="0" xfId="71" applyFont="1" applyBorder="1" applyAlignment="1">
      <alignment vertical="center"/>
      <protection/>
    </xf>
    <xf numFmtId="204" fontId="86" fillId="0" borderId="11" xfId="71" applyNumberFormat="1" applyFont="1" applyBorder="1" applyAlignment="1">
      <alignment vertical="center"/>
      <protection/>
    </xf>
    <xf numFmtId="0" fontId="86" fillId="0" borderId="14" xfId="71" applyFont="1" applyBorder="1" applyAlignment="1">
      <alignment vertical="center"/>
      <protection/>
    </xf>
    <xf numFmtId="0" fontId="86" fillId="0" borderId="0" xfId="70" applyFont="1" applyAlignment="1" quotePrefix="1">
      <alignment horizontal="left" vertical="center"/>
      <protection/>
    </xf>
    <xf numFmtId="0" fontId="86" fillId="0" borderId="0" xfId="70" applyFont="1" applyAlignment="1">
      <alignment vertical="center"/>
      <protection/>
    </xf>
    <xf numFmtId="0" fontId="86" fillId="0" borderId="0" xfId="70" applyFont="1" applyFill="1" applyAlignment="1">
      <alignment vertical="center"/>
      <protection/>
    </xf>
    <xf numFmtId="0" fontId="89" fillId="0" borderId="0" xfId="70" applyFont="1" applyAlignment="1">
      <alignment vertical="center"/>
      <protection/>
    </xf>
    <xf numFmtId="0" fontId="86" fillId="0" borderId="0" xfId="70" applyFont="1" applyAlignment="1" quotePrefix="1">
      <alignment horizontal="right" vertical="center"/>
      <protection/>
    </xf>
    <xf numFmtId="0" fontId="86" fillId="0" borderId="0" xfId="62" applyFont="1">
      <alignment/>
      <protection/>
    </xf>
    <xf numFmtId="0" fontId="86" fillId="0" borderId="11" xfId="70" applyFont="1" applyBorder="1" applyAlignment="1">
      <alignment horizontal="center" vertical="center"/>
      <protection/>
    </xf>
    <xf numFmtId="0" fontId="86" fillId="0" borderId="15" xfId="70" applyFont="1" applyBorder="1" applyAlignment="1">
      <alignment horizontal="center" vertical="center"/>
      <protection/>
    </xf>
    <xf numFmtId="203" fontId="86" fillId="0" borderId="11" xfId="70" applyNumberFormat="1" applyFont="1" applyBorder="1" applyAlignment="1">
      <alignment vertical="center"/>
      <protection/>
    </xf>
    <xf numFmtId="0" fontId="86" fillId="0" borderId="11" xfId="70" applyFont="1" applyFill="1" applyBorder="1" applyAlignment="1">
      <alignment horizontal="center" vertical="center"/>
      <protection/>
    </xf>
    <xf numFmtId="203" fontId="86" fillId="0" borderId="11" xfId="70" applyNumberFormat="1" applyFont="1" applyFill="1" applyBorder="1" applyAlignment="1">
      <alignment horizontal="right" vertical="center"/>
      <protection/>
    </xf>
    <xf numFmtId="203" fontId="86" fillId="0" borderId="11" xfId="70" applyNumberFormat="1" applyFont="1" applyBorder="1" applyAlignment="1">
      <alignment horizontal="right" vertical="center"/>
      <protection/>
    </xf>
    <xf numFmtId="203" fontId="86" fillId="0" borderId="15" xfId="70" applyNumberFormat="1" applyFont="1" applyFill="1" applyBorder="1" applyAlignment="1">
      <alignment horizontal="right" vertical="center"/>
      <protection/>
    </xf>
    <xf numFmtId="203" fontId="86" fillId="0" borderId="11" xfId="70" applyNumberFormat="1" applyFont="1" applyFill="1" applyBorder="1" applyAlignment="1">
      <alignment vertical="center"/>
      <protection/>
    </xf>
    <xf numFmtId="0" fontId="86" fillId="0" borderId="0" xfId="70" applyFont="1" applyFill="1">
      <alignment/>
      <protection/>
    </xf>
    <xf numFmtId="0" fontId="86" fillId="0" borderId="10" xfId="70" applyFont="1" applyBorder="1" applyAlignment="1">
      <alignment horizontal="center" vertical="center"/>
      <protection/>
    </xf>
    <xf numFmtId="203" fontId="86" fillId="0" borderId="10" xfId="70" applyNumberFormat="1" applyFont="1" applyBorder="1" applyAlignment="1">
      <alignment vertical="center"/>
      <protection/>
    </xf>
    <xf numFmtId="203" fontId="86" fillId="0" borderId="15" xfId="70" applyNumberFormat="1" applyFont="1" applyBorder="1" applyAlignment="1">
      <alignment horizontal="right" vertical="center"/>
      <protection/>
    </xf>
    <xf numFmtId="0" fontId="86" fillId="0" borderId="0" xfId="70" applyFont="1" applyBorder="1" applyAlignment="1">
      <alignment horizontal="center" vertical="center" wrapText="1"/>
      <protection/>
    </xf>
    <xf numFmtId="0" fontId="86" fillId="0" borderId="0" xfId="70" applyFont="1" applyBorder="1" applyAlignment="1">
      <alignment horizontal="center" vertical="center"/>
      <protection/>
    </xf>
    <xf numFmtId="206" fontId="86" fillId="0" borderId="11" xfId="70" applyNumberFormat="1" applyFont="1" applyBorder="1" applyAlignment="1">
      <alignment horizontal="right" vertical="center"/>
      <protection/>
    </xf>
    <xf numFmtId="0" fontId="86" fillId="0" borderId="0" xfId="70" applyFont="1" applyBorder="1" applyAlignment="1">
      <alignment vertical="center"/>
      <protection/>
    </xf>
    <xf numFmtId="206" fontId="86" fillId="0" borderId="11" xfId="70" applyNumberFormat="1" applyFont="1" applyFill="1" applyBorder="1" applyAlignment="1">
      <alignment horizontal="right" vertical="center"/>
      <protection/>
    </xf>
    <xf numFmtId="0" fontId="86" fillId="0" borderId="0" xfId="70" applyFont="1" applyFill="1" applyBorder="1" applyAlignment="1">
      <alignment horizontal="right" vertical="center"/>
      <protection/>
    </xf>
    <xf numFmtId="206" fontId="86" fillId="0" borderId="11" xfId="70" applyNumberFormat="1" applyFont="1" applyFill="1" applyBorder="1" applyAlignment="1">
      <alignment vertical="center"/>
      <protection/>
    </xf>
    <xf numFmtId="0" fontId="86" fillId="0" borderId="0" xfId="70" applyFont="1" applyFill="1" applyBorder="1" applyAlignment="1">
      <alignment vertical="center"/>
      <protection/>
    </xf>
    <xf numFmtId="206" fontId="86" fillId="0" borderId="11" xfId="70" applyNumberFormat="1" applyFont="1" applyBorder="1" applyAlignment="1">
      <alignment vertical="center"/>
      <protection/>
    </xf>
    <xf numFmtId="0" fontId="86" fillId="0" borderId="16" xfId="70" applyFont="1" applyBorder="1" applyAlignment="1">
      <alignment horizontal="center" vertical="center" textRotation="255"/>
      <protection/>
    </xf>
    <xf numFmtId="0" fontId="86" fillId="0" borderId="16" xfId="70" applyFont="1" applyBorder="1" applyAlignment="1">
      <alignment horizontal="center" vertical="center"/>
      <protection/>
    </xf>
    <xf numFmtId="206" fontId="86" fillId="0" borderId="16" xfId="70" applyNumberFormat="1" applyFont="1" applyFill="1" applyBorder="1" applyAlignment="1">
      <alignment horizontal="right" vertical="center"/>
      <protection/>
    </xf>
    <xf numFmtId="206" fontId="86" fillId="0" borderId="16" xfId="70" applyNumberFormat="1" applyFont="1" applyBorder="1" applyAlignment="1">
      <alignment horizontal="right" vertical="center"/>
      <protection/>
    </xf>
    <xf numFmtId="206" fontId="86" fillId="0" borderId="16" xfId="70" applyNumberFormat="1" applyFont="1" applyBorder="1" applyAlignment="1">
      <alignment vertical="center"/>
      <protection/>
    </xf>
    <xf numFmtId="0" fontId="86" fillId="0" borderId="15" xfId="70" applyFont="1" applyFill="1" applyBorder="1" applyAlignment="1">
      <alignment horizontal="center" vertical="center"/>
      <protection/>
    </xf>
    <xf numFmtId="0" fontId="89" fillId="0" borderId="0" xfId="62" applyFont="1">
      <alignment/>
      <protection/>
    </xf>
    <xf numFmtId="0" fontId="86" fillId="0" borderId="0" xfId="62" applyFont="1" applyFill="1">
      <alignment/>
      <protection/>
    </xf>
    <xf numFmtId="0" fontId="86" fillId="0" borderId="0" xfId="62" applyFont="1" applyAlignment="1" quotePrefix="1">
      <alignment horizontal="left"/>
      <protection/>
    </xf>
    <xf numFmtId="0" fontId="89" fillId="0" borderId="0" xfId="62" applyFont="1" applyAlignment="1">
      <alignment vertical="center"/>
      <protection/>
    </xf>
    <xf numFmtId="0" fontId="86" fillId="0" borderId="0" xfId="62" applyFont="1" applyAlignment="1">
      <alignment vertical="center"/>
      <protection/>
    </xf>
    <xf numFmtId="0" fontId="86" fillId="0" borderId="0" xfId="62" applyFont="1" applyAlignment="1" quotePrefix="1">
      <alignment horizontal="right" vertical="center"/>
      <protection/>
    </xf>
    <xf numFmtId="0" fontId="86" fillId="0" borderId="15" xfId="62" applyFont="1" applyBorder="1" applyAlignment="1">
      <alignment horizontal="centerContinuous" vertical="center"/>
      <protection/>
    </xf>
    <xf numFmtId="0" fontId="86" fillId="0" borderId="16" xfId="62" applyFont="1" applyBorder="1" applyAlignment="1">
      <alignment horizontal="centerContinuous" vertical="center"/>
      <protection/>
    </xf>
    <xf numFmtId="0" fontId="86" fillId="0" borderId="17" xfId="62" applyFont="1" applyBorder="1" applyAlignment="1">
      <alignment horizontal="centerContinuous" vertical="center"/>
      <protection/>
    </xf>
    <xf numFmtId="0" fontId="86" fillId="0" borderId="10" xfId="62" applyFont="1" applyBorder="1" applyAlignment="1">
      <alignment horizontal="center" vertical="center"/>
      <protection/>
    </xf>
    <xf numFmtId="0" fontId="86" fillId="0" borderId="11" xfId="62" applyFont="1" applyBorder="1" applyAlignment="1">
      <alignment horizontal="center" vertical="center"/>
      <protection/>
    </xf>
    <xf numFmtId="0" fontId="86" fillId="0" borderId="13" xfId="62" applyFont="1" applyBorder="1" applyAlignment="1">
      <alignment horizontal="center" vertical="center"/>
      <protection/>
    </xf>
    <xf numFmtId="0" fontId="86" fillId="0" borderId="11" xfId="62" applyFont="1" applyBorder="1" applyAlignment="1">
      <alignment vertical="center"/>
      <protection/>
    </xf>
    <xf numFmtId="188" fontId="86" fillId="0" borderId="11" xfId="62" applyNumberFormat="1" applyFont="1" applyBorder="1" applyAlignment="1">
      <alignment horizontal="right" vertical="center"/>
      <protection/>
    </xf>
    <xf numFmtId="0" fontId="86" fillId="0" borderId="0" xfId="69" applyFont="1" applyAlignment="1">
      <alignment vertical="center"/>
      <protection/>
    </xf>
    <xf numFmtId="0" fontId="86" fillId="0" borderId="0" xfId="62" applyFont="1" applyAlignment="1">
      <alignment horizontal="centerContinuous" vertical="center"/>
      <protection/>
    </xf>
    <xf numFmtId="176" fontId="86" fillId="0" borderId="11" xfId="62" applyNumberFormat="1" applyFont="1" applyBorder="1" applyAlignment="1">
      <alignment vertical="center"/>
      <protection/>
    </xf>
    <xf numFmtId="176" fontId="86" fillId="0" borderId="11" xfId="62" applyNumberFormat="1" applyFont="1" applyFill="1" applyBorder="1" applyAlignment="1">
      <alignment vertical="center"/>
      <protection/>
    </xf>
    <xf numFmtId="176" fontId="86" fillId="0" borderId="10" xfId="62" applyNumberFormat="1" applyFont="1" applyFill="1" applyBorder="1" applyAlignment="1">
      <alignment vertical="center"/>
      <protection/>
    </xf>
    <xf numFmtId="176" fontId="86" fillId="0" borderId="15" xfId="62" applyNumberFormat="1" applyFont="1" applyFill="1" applyBorder="1" applyAlignment="1">
      <alignment vertical="center"/>
      <protection/>
    </xf>
    <xf numFmtId="0" fontId="86" fillId="0" borderId="0" xfId="69" applyFont="1" applyAlignment="1" quotePrefix="1">
      <alignment horizontal="left" vertical="center"/>
      <protection/>
    </xf>
    <xf numFmtId="0" fontId="86" fillId="0" borderId="0" xfId="69" applyFont="1" applyFill="1" applyAlignment="1">
      <alignment vertical="center"/>
      <protection/>
    </xf>
    <xf numFmtId="0" fontId="89" fillId="0" borderId="0" xfId="69" applyFont="1" applyAlignment="1">
      <alignment vertical="center"/>
      <protection/>
    </xf>
    <xf numFmtId="0" fontId="95" fillId="0" borderId="0" xfId="69" applyFont="1" applyAlignment="1">
      <alignment vertical="center"/>
      <protection/>
    </xf>
    <xf numFmtId="0" fontId="86" fillId="0" borderId="0" xfId="69" applyFont="1" applyAlignment="1" quotePrefix="1">
      <alignment horizontal="right" vertical="center"/>
      <protection/>
    </xf>
    <xf numFmtId="0" fontId="86" fillId="0" borderId="20" xfId="69" applyFont="1" applyBorder="1" applyAlignment="1">
      <alignment horizontal="centerContinuous" vertical="center"/>
      <protection/>
    </xf>
    <xf numFmtId="0" fontId="86" fillId="0" borderId="21" xfId="69" applyFont="1" applyBorder="1" applyAlignment="1">
      <alignment horizontal="centerContinuous" vertical="center"/>
      <protection/>
    </xf>
    <xf numFmtId="0" fontId="86" fillId="0" borderId="10" xfId="69" applyFont="1" applyBorder="1" applyAlignment="1">
      <alignment horizontal="center" vertical="center"/>
      <protection/>
    </xf>
    <xf numFmtId="0" fontId="86" fillId="0" borderId="11" xfId="69" applyFont="1" applyBorder="1" applyAlignment="1">
      <alignment horizontal="center" vertical="center"/>
      <protection/>
    </xf>
    <xf numFmtId="0" fontId="95" fillId="0" borderId="13" xfId="69" applyFont="1" applyBorder="1" applyAlignment="1">
      <alignment vertical="center"/>
      <protection/>
    </xf>
    <xf numFmtId="0" fontId="86" fillId="0" borderId="13" xfId="69" applyFont="1" applyBorder="1" applyAlignment="1">
      <alignment horizontal="center" vertical="center"/>
      <protection/>
    </xf>
    <xf numFmtId="0" fontId="86" fillId="0" borderId="11" xfId="69" applyFont="1" applyBorder="1" applyAlignment="1">
      <alignment vertical="center"/>
      <protection/>
    </xf>
    <xf numFmtId="184" fontId="86" fillId="0" borderId="11" xfId="69" applyNumberFormat="1" applyFont="1" applyBorder="1" applyAlignment="1">
      <alignment vertical="center"/>
      <protection/>
    </xf>
    <xf numFmtId="0" fontId="86" fillId="0" borderId="11" xfId="69" applyNumberFormat="1" applyFont="1" applyBorder="1" applyAlignment="1">
      <alignment vertical="center"/>
      <protection/>
    </xf>
    <xf numFmtId="0" fontId="86" fillId="0" borderId="0" xfId="69" applyFont="1">
      <alignment/>
      <protection/>
    </xf>
    <xf numFmtId="0" fontId="86" fillId="0" borderId="15" xfId="69" applyFont="1" applyBorder="1" applyAlignment="1">
      <alignment horizontal="centerContinuous" vertical="center"/>
      <protection/>
    </xf>
    <xf numFmtId="0" fontId="86" fillId="0" borderId="16" xfId="69" applyFont="1" applyBorder="1" applyAlignment="1">
      <alignment horizontal="centerContinuous" vertical="center"/>
      <protection/>
    </xf>
    <xf numFmtId="0" fontId="86" fillId="0" borderId="17" xfId="69" applyFont="1" applyBorder="1" applyAlignment="1">
      <alignment horizontal="centerContinuous" vertical="center"/>
      <protection/>
    </xf>
    <xf numFmtId="0" fontId="98" fillId="0" borderId="13" xfId="69" applyFont="1" applyBorder="1" applyAlignment="1">
      <alignment horizontal="center" vertical="center"/>
      <protection/>
    </xf>
    <xf numFmtId="0" fontId="86" fillId="0" borderId="0" xfId="68" applyFont="1" applyAlignment="1">
      <alignment vertical="center"/>
      <protection/>
    </xf>
    <xf numFmtId="0" fontId="86" fillId="0" borderId="11" xfId="69" applyFont="1" applyBorder="1" applyAlignment="1">
      <alignment horizontal="centerContinuous" vertical="center"/>
      <protection/>
    </xf>
    <xf numFmtId="185" fontId="86" fillId="0" borderId="11" xfId="69" applyNumberFormat="1" applyFont="1" applyBorder="1" applyAlignment="1">
      <alignment vertical="center"/>
      <protection/>
    </xf>
    <xf numFmtId="178" fontId="86" fillId="0" borderId="11" xfId="69" applyNumberFormat="1" applyFont="1" applyBorder="1" applyAlignment="1">
      <alignment vertical="center"/>
      <protection/>
    </xf>
    <xf numFmtId="205" fontId="86" fillId="0" borderId="11" xfId="69" applyNumberFormat="1" applyFont="1" applyBorder="1" applyAlignment="1">
      <alignment horizontal="right" vertical="center"/>
      <protection/>
    </xf>
    <xf numFmtId="205" fontId="86" fillId="0" borderId="11" xfId="69" applyNumberFormat="1" applyFont="1" applyBorder="1" applyAlignment="1">
      <alignment vertical="center"/>
      <protection/>
    </xf>
    <xf numFmtId="0" fontId="86" fillId="0" borderId="0" xfId="68" applyFont="1" applyAlignment="1" quotePrefix="1">
      <alignment horizontal="left" vertical="center"/>
      <protection/>
    </xf>
    <xf numFmtId="0" fontId="86" fillId="0" borderId="0" xfId="68" applyFont="1" applyAlignment="1">
      <alignment horizontal="left" vertical="center"/>
      <protection/>
    </xf>
    <xf numFmtId="0" fontId="89" fillId="0" borderId="0" xfId="68" applyFont="1" applyAlignment="1">
      <alignment vertical="center"/>
      <protection/>
    </xf>
    <xf numFmtId="0" fontId="86" fillId="0" borderId="0" xfId="68" applyFont="1" applyAlignment="1" quotePrefix="1">
      <alignment horizontal="right" vertical="center"/>
      <protection/>
    </xf>
    <xf numFmtId="0" fontId="86" fillId="0" borderId="15" xfId="68" applyFont="1" applyBorder="1" applyAlignment="1">
      <alignment horizontal="centerContinuous" vertical="center"/>
      <protection/>
    </xf>
    <xf numFmtId="0" fontId="86" fillId="0" borderId="16" xfId="68" applyFont="1" applyBorder="1" applyAlignment="1">
      <alignment horizontal="centerContinuous" vertical="center"/>
      <protection/>
    </xf>
    <xf numFmtId="0" fontId="86" fillId="0" borderId="17" xfId="68" applyFont="1" applyBorder="1" applyAlignment="1">
      <alignment horizontal="centerContinuous" vertical="center"/>
      <protection/>
    </xf>
    <xf numFmtId="0" fontId="86" fillId="0" borderId="11" xfId="68" applyFont="1" applyBorder="1" applyAlignment="1">
      <alignment horizontal="center" vertical="center"/>
      <protection/>
    </xf>
    <xf numFmtId="3" fontId="86" fillId="0" borderId="11" xfId="68" applyNumberFormat="1" applyFont="1" applyBorder="1" applyAlignment="1">
      <alignment vertical="center"/>
      <protection/>
    </xf>
    <xf numFmtId="0" fontId="86" fillId="0" borderId="11" xfId="68" applyFont="1" applyBorder="1" applyAlignment="1">
      <alignment vertical="center"/>
      <protection/>
    </xf>
    <xf numFmtId="184" fontId="86" fillId="0" borderId="11" xfId="68" applyNumberFormat="1" applyFont="1" applyBorder="1" applyAlignment="1">
      <alignment vertical="distributed"/>
      <protection/>
    </xf>
    <xf numFmtId="0" fontId="86" fillId="0" borderId="11" xfId="68" applyFont="1" applyFill="1" applyBorder="1" applyAlignment="1">
      <alignment vertical="center"/>
      <protection/>
    </xf>
    <xf numFmtId="0" fontId="86" fillId="0" borderId="10" xfId="68" applyFont="1" applyFill="1" applyBorder="1" applyAlignment="1">
      <alignment vertical="center"/>
      <protection/>
    </xf>
    <xf numFmtId="184" fontId="86" fillId="0" borderId="15" xfId="68" applyNumberFormat="1" applyFont="1" applyBorder="1" applyAlignment="1">
      <alignment vertical="distributed"/>
      <protection/>
    </xf>
    <xf numFmtId="176" fontId="86" fillId="0" borderId="11" xfId="68" applyNumberFormat="1" applyFont="1" applyFill="1" applyBorder="1" applyAlignment="1">
      <alignment vertical="center"/>
      <protection/>
    </xf>
    <xf numFmtId="184" fontId="86" fillId="0" borderId="0" xfId="68" applyNumberFormat="1" applyFont="1" applyAlignment="1">
      <alignment vertical="center"/>
      <protection/>
    </xf>
    <xf numFmtId="0" fontId="101" fillId="0" borderId="0" xfId="68" applyFont="1" applyAlignment="1">
      <alignment vertical="center"/>
      <protection/>
    </xf>
    <xf numFmtId="0" fontId="93" fillId="0" borderId="0" xfId="68" applyFont="1" applyAlignment="1">
      <alignment vertical="center"/>
      <protection/>
    </xf>
    <xf numFmtId="0" fontId="86" fillId="0" borderId="0" xfId="68" applyFont="1" applyFill="1" applyAlignment="1" quotePrefix="1">
      <alignment horizontal="left" vertical="center"/>
      <protection/>
    </xf>
    <xf numFmtId="0" fontId="86" fillId="0" borderId="0" xfId="68" applyFont="1" applyFill="1" applyAlignment="1">
      <alignment vertical="center"/>
      <protection/>
    </xf>
    <xf numFmtId="0" fontId="89" fillId="0" borderId="0" xfId="68" applyFont="1" applyAlignment="1" quotePrefix="1">
      <alignment horizontal="left" vertical="center"/>
      <protection/>
    </xf>
    <xf numFmtId="0" fontId="86" fillId="0" borderId="11" xfId="68" applyFont="1" applyBorder="1" applyAlignment="1">
      <alignment horizontal="right" vertical="center"/>
      <protection/>
    </xf>
    <xf numFmtId="0" fontId="86" fillId="0" borderId="0" xfId="68" applyFont="1" applyAlignment="1" quotePrefix="1">
      <alignment vertical="center"/>
      <protection/>
    </xf>
    <xf numFmtId="0" fontId="86" fillId="33" borderId="0" xfId="68" applyFont="1" applyFill="1" applyAlignment="1">
      <alignment vertical="center"/>
      <protection/>
    </xf>
    <xf numFmtId="0" fontId="86" fillId="0" borderId="0" xfId="68" applyFont="1" applyBorder="1" applyAlignment="1">
      <alignment vertical="center"/>
      <protection/>
    </xf>
    <xf numFmtId="182" fontId="86" fillId="0" borderId="0" xfId="68" applyNumberFormat="1" applyFont="1" applyBorder="1" applyAlignment="1">
      <alignment horizontal="centerContinuous" vertical="center"/>
      <protection/>
    </xf>
    <xf numFmtId="0" fontId="86" fillId="0" borderId="0" xfId="68" applyFont="1" applyBorder="1" applyAlignment="1">
      <alignment horizontal="centerContinuous" vertical="center"/>
      <protection/>
    </xf>
    <xf numFmtId="0" fontId="86" fillId="0" borderId="19" xfId="68" applyFont="1" applyBorder="1" applyAlignment="1">
      <alignment vertical="center"/>
      <protection/>
    </xf>
    <xf numFmtId="0" fontId="86" fillId="0" borderId="20" xfId="68" applyFont="1" applyBorder="1" applyAlignment="1">
      <alignment vertical="center"/>
      <protection/>
    </xf>
    <xf numFmtId="0" fontId="86" fillId="0" borderId="21" xfId="68" applyFont="1" applyBorder="1" applyAlignment="1">
      <alignment vertical="center"/>
      <protection/>
    </xf>
    <xf numFmtId="0" fontId="86" fillId="0" borderId="18" xfId="68" applyFont="1" applyBorder="1" applyAlignment="1">
      <alignment vertical="center"/>
      <protection/>
    </xf>
    <xf numFmtId="0" fontId="86" fillId="0" borderId="22" xfId="68" applyFont="1" applyBorder="1" applyAlignment="1">
      <alignment vertical="center"/>
      <protection/>
    </xf>
    <xf numFmtId="0" fontId="86" fillId="0" borderId="19" xfId="68" applyFont="1" applyBorder="1" applyAlignment="1">
      <alignment horizontal="center" vertical="center"/>
      <protection/>
    </xf>
    <xf numFmtId="0" fontId="86" fillId="0" borderId="20" xfId="68" applyFont="1" applyBorder="1" applyAlignment="1">
      <alignment horizontal="center" vertical="center"/>
      <protection/>
    </xf>
    <xf numFmtId="0" fontId="86" fillId="0" borderId="0" xfId="68" applyFont="1" applyBorder="1" applyAlignment="1">
      <alignment horizontal="center" vertical="center"/>
      <protection/>
    </xf>
    <xf numFmtId="0" fontId="86" fillId="0" borderId="21" xfId="68" applyFont="1" applyBorder="1" applyAlignment="1">
      <alignment horizontal="center" vertical="center"/>
      <protection/>
    </xf>
    <xf numFmtId="0" fontId="86" fillId="0" borderId="22" xfId="68" applyFont="1" applyBorder="1" applyAlignment="1">
      <alignment horizontal="center" vertical="center"/>
      <protection/>
    </xf>
    <xf numFmtId="0" fontId="95" fillId="0" borderId="19" xfId="68" applyFont="1" applyBorder="1" applyAlignment="1">
      <alignment vertical="center"/>
      <protection/>
    </xf>
    <xf numFmtId="0" fontId="95" fillId="0" borderId="20" xfId="68" applyFont="1" applyBorder="1" applyAlignment="1">
      <alignment vertical="center"/>
      <protection/>
    </xf>
    <xf numFmtId="0" fontId="95" fillId="0" borderId="21" xfId="68" applyFont="1" applyBorder="1" applyAlignment="1">
      <alignment vertical="center"/>
      <protection/>
    </xf>
    <xf numFmtId="0" fontId="86" fillId="0" borderId="24" xfId="68" applyFont="1" applyBorder="1" applyAlignment="1">
      <alignment vertical="center"/>
      <protection/>
    </xf>
    <xf numFmtId="0" fontId="86" fillId="0" borderId="14" xfId="68" applyFont="1" applyBorder="1" applyAlignment="1">
      <alignment vertical="center"/>
      <protection/>
    </xf>
    <xf numFmtId="0" fontId="86" fillId="0" borderId="23" xfId="68" applyFont="1" applyBorder="1" applyAlignment="1">
      <alignment vertical="center"/>
      <protection/>
    </xf>
    <xf numFmtId="0" fontId="86" fillId="0" borderId="12" xfId="68" applyFont="1" applyBorder="1" applyAlignment="1">
      <alignment vertical="center"/>
      <protection/>
    </xf>
    <xf numFmtId="0" fontId="86" fillId="0" borderId="12" xfId="68" applyFont="1" applyBorder="1" applyAlignment="1">
      <alignment horizontal="centerContinuous" vertical="center"/>
      <protection/>
    </xf>
    <xf numFmtId="0" fontId="86" fillId="0" borderId="13" xfId="68" applyFont="1" applyBorder="1" applyAlignment="1">
      <alignment vertical="center"/>
      <protection/>
    </xf>
    <xf numFmtId="0" fontId="86" fillId="0" borderId="10" xfId="68" applyFont="1" applyBorder="1" applyAlignment="1">
      <alignment horizontal="centerContinuous" vertical="center"/>
      <protection/>
    </xf>
    <xf numFmtId="0" fontId="86" fillId="0" borderId="13" xfId="68" applyFont="1" applyBorder="1" applyAlignment="1">
      <alignment horizontal="centerContinuous" vertical="center"/>
      <protection/>
    </xf>
    <xf numFmtId="0" fontId="94" fillId="0" borderId="0" xfId="68" applyFont="1" applyAlignment="1">
      <alignment vertical="center"/>
      <protection/>
    </xf>
    <xf numFmtId="0" fontId="101" fillId="0" borderId="0" xfId="68" applyFont="1" applyAlignment="1" quotePrefix="1">
      <alignment horizontal="left" vertical="center"/>
      <protection/>
    </xf>
    <xf numFmtId="0" fontId="86" fillId="0" borderId="0" xfId="68" applyFont="1" applyAlignment="1">
      <alignment horizontal="right" vertical="center"/>
      <protection/>
    </xf>
    <xf numFmtId="0" fontId="86" fillId="0" borderId="20" xfId="68" applyFont="1" applyBorder="1" applyAlignment="1">
      <alignment horizontal="centerContinuous" vertical="center"/>
      <protection/>
    </xf>
    <xf numFmtId="0" fontId="86" fillId="0" borderId="15" xfId="68" applyFont="1" applyBorder="1" applyAlignment="1">
      <alignment horizontal="center" vertical="center"/>
      <protection/>
    </xf>
    <xf numFmtId="181" fontId="86" fillId="0" borderId="17" xfId="68" applyNumberFormat="1" applyFont="1" applyBorder="1" applyAlignment="1">
      <alignment vertical="center"/>
      <protection/>
    </xf>
    <xf numFmtId="181" fontId="86" fillId="0" borderId="15" xfId="68" applyNumberFormat="1" applyFont="1" applyBorder="1" applyAlignment="1">
      <alignment vertical="center"/>
      <protection/>
    </xf>
    <xf numFmtId="181" fontId="86" fillId="0" borderId="20" xfId="68" applyNumberFormat="1" applyFont="1" applyBorder="1" applyAlignment="1">
      <alignment vertical="center"/>
      <protection/>
    </xf>
    <xf numFmtId="181" fontId="86" fillId="0" borderId="19" xfId="68" applyNumberFormat="1" applyFont="1" applyBorder="1" applyAlignment="1">
      <alignment vertical="center"/>
      <protection/>
    </xf>
    <xf numFmtId="181" fontId="86" fillId="0" borderId="21" xfId="68" applyNumberFormat="1" applyFont="1" applyBorder="1" applyAlignment="1">
      <alignment vertical="center"/>
      <protection/>
    </xf>
    <xf numFmtId="0" fontId="86" fillId="0" borderId="15" xfId="68" applyFont="1" applyBorder="1" applyAlignment="1">
      <alignment vertical="center"/>
      <protection/>
    </xf>
    <xf numFmtId="181" fontId="86" fillId="0" borderId="17" xfId="68" applyNumberFormat="1" applyFont="1" applyBorder="1" applyAlignment="1">
      <alignment horizontal="right" vertical="center"/>
      <protection/>
    </xf>
    <xf numFmtId="0" fontId="86" fillId="0" borderId="0" xfId="67" applyFont="1" applyAlignment="1">
      <alignment vertical="center"/>
      <protection/>
    </xf>
    <xf numFmtId="0" fontId="86" fillId="0" borderId="17" xfId="68" applyFont="1" applyBorder="1" applyAlignment="1">
      <alignment horizontal="center" vertical="center"/>
      <protection/>
    </xf>
    <xf numFmtId="0" fontId="95" fillId="0" borderId="11" xfId="68" applyFont="1" applyBorder="1" applyAlignment="1">
      <alignment horizontal="center" vertical="center"/>
      <protection/>
    </xf>
    <xf numFmtId="3" fontId="86" fillId="33" borderId="11" xfId="68" applyNumberFormat="1" applyFont="1" applyFill="1" applyBorder="1" applyAlignment="1">
      <alignment vertical="center"/>
      <protection/>
    </xf>
    <xf numFmtId="176" fontId="86" fillId="0" borderId="11" xfId="49" applyNumberFormat="1" applyFont="1" applyBorder="1" applyAlignment="1">
      <alignment vertical="center"/>
    </xf>
    <xf numFmtId="176" fontId="86" fillId="0" borderId="11" xfId="49" applyNumberFormat="1" applyFont="1" applyFill="1" applyBorder="1" applyAlignment="1">
      <alignment vertical="center"/>
    </xf>
    <xf numFmtId="186" fontId="86" fillId="0" borderId="11" xfId="68" applyNumberFormat="1" applyFont="1" applyBorder="1" applyAlignment="1">
      <alignment vertical="center"/>
      <protection/>
    </xf>
    <xf numFmtId="176" fontId="86" fillId="0" borderId="10" xfId="49" applyNumberFormat="1" applyFont="1" applyFill="1" applyBorder="1" applyAlignment="1">
      <alignment vertical="center"/>
    </xf>
    <xf numFmtId="0" fontId="86" fillId="0" borderId="15" xfId="68" applyFont="1" applyFill="1" applyBorder="1" applyAlignment="1">
      <alignment vertical="center"/>
      <protection/>
    </xf>
    <xf numFmtId="186" fontId="86" fillId="0" borderId="15" xfId="68" applyNumberFormat="1" applyFont="1" applyFill="1" applyBorder="1" applyAlignment="1">
      <alignment vertical="center"/>
      <protection/>
    </xf>
    <xf numFmtId="0" fontId="86" fillId="0" borderId="0" xfId="67" applyFont="1" applyFill="1" applyAlignment="1" quotePrefix="1">
      <alignment horizontal="left" vertical="center"/>
      <protection/>
    </xf>
    <xf numFmtId="0" fontId="86" fillId="0" borderId="0" xfId="67" applyFont="1" applyFill="1" applyAlignment="1">
      <alignment vertical="center"/>
      <protection/>
    </xf>
    <xf numFmtId="0" fontId="89" fillId="0" borderId="0" xfId="67" applyFont="1" applyFill="1" applyAlignment="1">
      <alignment vertical="center"/>
      <protection/>
    </xf>
    <xf numFmtId="0" fontId="86" fillId="0" borderId="0" xfId="67" applyFont="1" applyFill="1">
      <alignment/>
      <protection/>
    </xf>
    <xf numFmtId="0" fontId="86" fillId="0" borderId="0" xfId="67" applyFont="1" applyFill="1" applyAlignment="1" quotePrefix="1">
      <alignment horizontal="right" vertical="center"/>
      <protection/>
    </xf>
    <xf numFmtId="0" fontId="86" fillId="0" borderId="10" xfId="67" applyFont="1" applyFill="1" applyBorder="1" applyAlignment="1">
      <alignment vertical="center"/>
      <protection/>
    </xf>
    <xf numFmtId="0" fontId="86" fillId="0" borderId="15" xfId="67" applyFont="1" applyFill="1" applyBorder="1" applyAlignment="1">
      <alignment horizontal="centerContinuous" vertical="center"/>
      <protection/>
    </xf>
    <xf numFmtId="0" fontId="86" fillId="0" borderId="16" xfId="67" applyFont="1" applyFill="1" applyBorder="1" applyAlignment="1">
      <alignment horizontal="centerContinuous" vertical="center"/>
      <protection/>
    </xf>
    <xf numFmtId="0" fontId="86" fillId="0" borderId="17" xfId="67" applyFont="1" applyFill="1" applyBorder="1" applyAlignment="1">
      <alignment horizontal="centerContinuous" vertical="center"/>
      <protection/>
    </xf>
    <xf numFmtId="0" fontId="86" fillId="0" borderId="21" xfId="67" applyFont="1" applyFill="1" applyBorder="1" applyAlignment="1">
      <alignment horizontal="centerContinuous" vertical="center"/>
      <protection/>
    </xf>
    <xf numFmtId="0" fontId="86" fillId="0" borderId="21" xfId="67" applyFont="1" applyFill="1" applyBorder="1" applyAlignment="1">
      <alignment vertical="center"/>
      <protection/>
    </xf>
    <xf numFmtId="0" fontId="86" fillId="0" borderId="11" xfId="67" applyFont="1" applyFill="1" applyBorder="1" applyAlignment="1">
      <alignment horizontal="center" vertical="center"/>
      <protection/>
    </xf>
    <xf numFmtId="0" fontId="86" fillId="0" borderId="0" xfId="67" applyFont="1" applyFill="1" applyAlignment="1">
      <alignment horizontal="right" vertical="center"/>
      <protection/>
    </xf>
    <xf numFmtId="176" fontId="86" fillId="0" borderId="11" xfId="67" applyNumberFormat="1" applyFont="1" applyFill="1" applyBorder="1" applyAlignment="1">
      <alignment vertical="center"/>
      <protection/>
    </xf>
    <xf numFmtId="176" fontId="86" fillId="0" borderId="10" xfId="67" applyNumberFormat="1" applyFont="1" applyFill="1" applyBorder="1" applyAlignment="1">
      <alignment vertical="center"/>
      <protection/>
    </xf>
    <xf numFmtId="38" fontId="86" fillId="0" borderId="11" xfId="49" applyFont="1" applyFill="1" applyBorder="1" applyAlignment="1">
      <alignment horizontal="right" vertical="center"/>
    </xf>
    <xf numFmtId="176" fontId="86" fillId="0" borderId="15" xfId="67" applyNumberFormat="1" applyFont="1" applyFill="1" applyBorder="1" applyAlignment="1">
      <alignment vertical="center"/>
      <protection/>
    </xf>
    <xf numFmtId="0" fontId="89" fillId="0" borderId="0" xfId="67" applyFont="1">
      <alignment/>
      <protection/>
    </xf>
    <xf numFmtId="0" fontId="86" fillId="0" borderId="0" xfId="67" applyFont="1">
      <alignment/>
      <protection/>
    </xf>
    <xf numFmtId="0" fontId="86" fillId="0" borderId="0" xfId="67" applyFont="1" applyAlignment="1" quotePrefix="1">
      <alignment horizontal="left"/>
      <protection/>
    </xf>
    <xf numFmtId="0" fontId="86" fillId="0" borderId="0" xfId="67" applyFont="1" applyAlignment="1">
      <alignment horizontal="left"/>
      <protection/>
    </xf>
    <xf numFmtId="0" fontId="89" fillId="0" borderId="0" xfId="67" applyFont="1" applyBorder="1" applyAlignment="1" quotePrefix="1">
      <alignment horizontal="left" vertical="center"/>
      <protection/>
    </xf>
    <xf numFmtId="0" fontId="86" fillId="0" borderId="0" xfId="67" applyFont="1" applyBorder="1" applyAlignment="1">
      <alignment vertical="center"/>
      <protection/>
    </xf>
    <xf numFmtId="0" fontId="86" fillId="0" borderId="14" xfId="67" applyFont="1" applyBorder="1" applyAlignment="1" quotePrefix="1">
      <alignment horizontal="right" vertical="center"/>
      <protection/>
    </xf>
    <xf numFmtId="0" fontId="86" fillId="0" borderId="0" xfId="67" applyFont="1" applyBorder="1" applyAlignment="1" quotePrefix="1">
      <alignment horizontal="right" vertical="center"/>
      <protection/>
    </xf>
    <xf numFmtId="0" fontId="86" fillId="0" borderId="17" xfId="67" applyFont="1" applyBorder="1" applyAlignment="1">
      <alignment horizontal="center" vertical="center"/>
      <protection/>
    </xf>
    <xf numFmtId="0" fontId="86" fillId="0" borderId="11" xfId="67" applyFont="1" applyBorder="1" applyAlignment="1">
      <alignment horizontal="center" vertical="center"/>
      <protection/>
    </xf>
    <xf numFmtId="0" fontId="86" fillId="0" borderId="13" xfId="67" applyFont="1" applyBorder="1" applyAlignment="1">
      <alignment horizontal="center" vertical="center"/>
      <protection/>
    </xf>
    <xf numFmtId="41" fontId="86" fillId="0" borderId="11" xfId="67" applyNumberFormat="1" applyFont="1" applyBorder="1" applyAlignment="1">
      <alignment vertical="center"/>
      <protection/>
    </xf>
    <xf numFmtId="41" fontId="86" fillId="0" borderId="11" xfId="67" applyNumberFormat="1" applyFont="1" applyBorder="1" applyAlignment="1">
      <alignment horizontal="right" vertical="center"/>
      <protection/>
    </xf>
    <xf numFmtId="41" fontId="86" fillId="0" borderId="0" xfId="67" applyNumberFormat="1" applyFont="1">
      <alignment/>
      <protection/>
    </xf>
    <xf numFmtId="0" fontId="89" fillId="0" borderId="0" xfId="67" applyFont="1" applyAlignment="1">
      <alignment vertical="center"/>
      <protection/>
    </xf>
    <xf numFmtId="0" fontId="86" fillId="0" borderId="0" xfId="67" applyFont="1" applyAlignment="1" quotePrefix="1">
      <alignment horizontal="left" vertical="center"/>
      <protection/>
    </xf>
    <xf numFmtId="0" fontId="86" fillId="0" borderId="15" xfId="67" applyFont="1" applyBorder="1" applyAlignment="1">
      <alignment horizontal="centerContinuous" vertical="center"/>
      <protection/>
    </xf>
    <xf numFmtId="0" fontId="86" fillId="0" borderId="16" xfId="67" applyFont="1" applyBorder="1" applyAlignment="1">
      <alignment horizontal="centerContinuous" vertical="center"/>
      <protection/>
    </xf>
    <xf numFmtId="0" fontId="86" fillId="0" borderId="17" xfId="67" applyFont="1" applyBorder="1" applyAlignment="1">
      <alignment horizontal="centerContinuous" vertical="center"/>
      <protection/>
    </xf>
    <xf numFmtId="0" fontId="98" fillId="0" borderId="11" xfId="67" applyFont="1" applyBorder="1" applyAlignment="1">
      <alignment horizontal="center" vertical="center"/>
      <protection/>
    </xf>
    <xf numFmtId="38" fontId="86" fillId="33" borderId="0" xfId="49" applyFont="1" applyFill="1" applyAlignment="1">
      <alignment vertical="center"/>
    </xf>
    <xf numFmtId="38" fontId="86" fillId="0" borderId="20" xfId="49" applyFont="1" applyBorder="1" applyAlignment="1">
      <alignment vertical="center"/>
    </xf>
    <xf numFmtId="38" fontId="86" fillId="0" borderId="21" xfId="49" applyFont="1" applyBorder="1" applyAlignment="1">
      <alignment vertical="center"/>
    </xf>
    <xf numFmtId="38" fontId="86" fillId="0" borderId="14" xfId="49" applyFont="1" applyBorder="1" applyAlignment="1">
      <alignment horizontal="center" vertical="center"/>
    </xf>
    <xf numFmtId="38" fontId="86" fillId="0" borderId="23" xfId="49" applyFont="1" applyBorder="1" applyAlignment="1">
      <alignment horizontal="center" vertical="center"/>
    </xf>
    <xf numFmtId="0" fontId="86" fillId="0" borderId="0" xfId="66" applyFont="1" applyAlignment="1" quotePrefix="1">
      <alignment horizontal="left" vertical="center"/>
      <protection/>
    </xf>
    <xf numFmtId="38" fontId="95" fillId="0" borderId="15" xfId="49" applyFont="1" applyBorder="1" applyAlignment="1">
      <alignment horizontal="centerContinuous" vertical="center"/>
    </xf>
    <xf numFmtId="176" fontId="86" fillId="0" borderId="0" xfId="49" applyNumberFormat="1" applyFont="1" applyBorder="1" applyAlignment="1">
      <alignment vertical="center"/>
    </xf>
    <xf numFmtId="176" fontId="86" fillId="0" borderId="0" xfId="49" applyNumberFormat="1" applyFont="1" applyFill="1" applyBorder="1" applyAlignment="1">
      <alignment vertical="center"/>
    </xf>
    <xf numFmtId="191" fontId="86" fillId="0" borderId="0" xfId="49" applyNumberFormat="1" applyFont="1" applyAlignment="1">
      <alignment vertical="center"/>
    </xf>
    <xf numFmtId="0" fontId="86" fillId="0" borderId="0" xfId="65" applyFont="1" applyAlignment="1">
      <alignment vertical="center"/>
      <protection/>
    </xf>
    <xf numFmtId="0" fontId="86" fillId="0" borderId="0" xfId="65" applyFont="1" applyAlignment="1" quotePrefix="1">
      <alignment horizontal="left" vertical="center"/>
      <protection/>
    </xf>
    <xf numFmtId="0" fontId="86" fillId="0" borderId="0" xfId="65" applyFont="1" applyAlignment="1">
      <alignment horizontal="left" vertical="center"/>
      <protection/>
    </xf>
    <xf numFmtId="49" fontId="86" fillId="0" borderId="0" xfId="65" applyNumberFormat="1" applyFont="1" applyAlignment="1">
      <alignment horizontal="left" vertical="center"/>
      <protection/>
    </xf>
    <xf numFmtId="0" fontId="102" fillId="0" borderId="0" xfId="65" applyFont="1" applyAlignment="1">
      <alignment horizontal="center" vertical="center"/>
      <protection/>
    </xf>
    <xf numFmtId="0" fontId="86" fillId="0" borderId="0" xfId="65" applyFont="1" applyAlignment="1">
      <alignment wrapText="1"/>
      <protection/>
    </xf>
    <xf numFmtId="0" fontId="86" fillId="0" borderId="11" xfId="65" applyFont="1" applyBorder="1" applyAlignment="1">
      <alignment horizontal="center" vertical="center" wrapText="1"/>
      <protection/>
    </xf>
    <xf numFmtId="0" fontId="86" fillId="0" borderId="11" xfId="65" applyFont="1" applyBorder="1" applyAlignment="1" quotePrefix="1">
      <alignment horizontal="center" vertical="center" wrapText="1"/>
      <protection/>
    </xf>
    <xf numFmtId="0" fontId="86" fillId="0" borderId="11" xfId="65" applyFont="1" applyBorder="1" applyAlignment="1" quotePrefix="1">
      <alignment horizontal="left" vertical="center" wrapText="1"/>
      <protection/>
    </xf>
    <xf numFmtId="0" fontId="86" fillId="0" borderId="11" xfId="65" applyFont="1" applyBorder="1" applyAlignment="1">
      <alignment horizontal="left" vertical="top" wrapText="1"/>
      <protection/>
    </xf>
    <xf numFmtId="0" fontId="86" fillId="0" borderId="0" xfId="65" applyFont="1" applyBorder="1" applyAlignment="1" quotePrefix="1">
      <alignment horizontal="left" vertical="top" wrapText="1"/>
      <protection/>
    </xf>
    <xf numFmtId="0" fontId="86" fillId="0" borderId="0" xfId="65" applyFont="1" applyBorder="1" applyAlignment="1">
      <alignment horizontal="left" vertical="top" wrapText="1"/>
      <protection/>
    </xf>
    <xf numFmtId="0" fontId="86" fillId="0" borderId="0" xfId="65" applyFont="1">
      <alignment/>
      <protection/>
    </xf>
    <xf numFmtId="0" fontId="93" fillId="0" borderId="0" xfId="61" applyFont="1">
      <alignment/>
      <protection/>
    </xf>
    <xf numFmtId="0" fontId="93" fillId="0" borderId="0" xfId="61" applyFont="1" applyAlignment="1">
      <alignment/>
      <protection/>
    </xf>
    <xf numFmtId="0" fontId="93" fillId="0" borderId="0" xfId="61" applyFont="1" applyAlignment="1">
      <alignment horizontal="center"/>
      <protection/>
    </xf>
    <xf numFmtId="0" fontId="93" fillId="0" borderId="0" xfId="61" applyFont="1" applyAlignment="1">
      <alignment horizontal="left"/>
      <protection/>
    </xf>
    <xf numFmtId="0" fontId="93" fillId="0" borderId="0" xfId="61" applyFont="1" applyAlignment="1">
      <alignment horizontal="distributed"/>
      <protection/>
    </xf>
    <xf numFmtId="0" fontId="88" fillId="0" borderId="0" xfId="61" applyFont="1">
      <alignment/>
      <protection/>
    </xf>
    <xf numFmtId="0" fontId="88" fillId="0" borderId="0" xfId="61" applyFont="1" applyAlignment="1">
      <alignment horizontal="center"/>
      <protection/>
    </xf>
    <xf numFmtId="0" fontId="88" fillId="0" borderId="0" xfId="61" applyFont="1" applyAlignment="1">
      <alignment horizontal="left"/>
      <protection/>
    </xf>
    <xf numFmtId="0" fontId="88" fillId="0" borderId="0" xfId="61" applyFont="1" applyAlignment="1" quotePrefix="1">
      <alignment horizontal="left"/>
      <protection/>
    </xf>
    <xf numFmtId="0" fontId="88" fillId="0" borderId="0" xfId="61" applyFont="1" applyAlignment="1">
      <alignment/>
      <protection/>
    </xf>
    <xf numFmtId="0" fontId="103" fillId="0" borderId="0" xfId="61" applyFont="1">
      <alignment/>
      <protection/>
    </xf>
    <xf numFmtId="221" fontId="86" fillId="0" borderId="18" xfId="81" applyNumberFormat="1" applyFont="1" applyBorder="1" applyAlignment="1">
      <alignment horizontal="right"/>
      <protection/>
    </xf>
    <xf numFmtId="216" fontId="86" fillId="0" borderId="18" xfId="81" applyNumberFormat="1" applyFont="1" applyBorder="1" applyAlignment="1">
      <alignment horizontal="right"/>
      <protection/>
    </xf>
    <xf numFmtId="38" fontId="86" fillId="0" borderId="18" xfId="49" applyFont="1" applyBorder="1" applyAlignment="1">
      <alignment horizontal="right"/>
    </xf>
    <xf numFmtId="216" fontId="86" fillId="0" borderId="18" xfId="81" applyNumberFormat="1" applyFont="1" applyBorder="1" applyAlignment="1">
      <alignment/>
      <protection/>
    </xf>
    <xf numFmtId="38" fontId="86" fillId="0" borderId="0" xfId="49" applyFont="1" applyFill="1" applyBorder="1" applyAlignment="1">
      <alignment/>
    </xf>
    <xf numFmtId="212" fontId="86" fillId="0" borderId="0" xfId="49" applyNumberFormat="1" applyFont="1" applyBorder="1" applyAlignment="1">
      <alignment horizontal="right"/>
    </xf>
    <xf numFmtId="0" fontId="86" fillId="0" borderId="0" xfId="81" applyFont="1">
      <alignment vertical="center"/>
      <protection/>
    </xf>
    <xf numFmtId="38" fontId="86" fillId="0" borderId="17" xfId="64" applyNumberFormat="1" applyFont="1" applyBorder="1" applyAlignment="1">
      <alignment vertical="center"/>
      <protection/>
    </xf>
    <xf numFmtId="0" fontId="86" fillId="0" borderId="11" xfId="76" applyFont="1" applyBorder="1" applyAlignment="1">
      <alignment horizontal="distributed" vertical="center"/>
      <protection/>
    </xf>
    <xf numFmtId="0" fontId="86" fillId="0" borderId="24" xfId="72" applyFont="1" applyBorder="1" applyAlignment="1">
      <alignment vertical="center"/>
      <protection/>
    </xf>
    <xf numFmtId="0" fontId="86" fillId="0" borderId="0" xfId="61" applyFont="1" applyAlignment="1">
      <alignment horizontal="left"/>
      <protection/>
    </xf>
    <xf numFmtId="0" fontId="86" fillId="0" borderId="0" xfId="61" applyFont="1">
      <alignment/>
      <protection/>
    </xf>
    <xf numFmtId="41" fontId="86" fillId="0" borderId="11" xfId="49" applyNumberFormat="1" applyFont="1" applyBorder="1" applyAlignment="1">
      <alignment vertical="center"/>
    </xf>
    <xf numFmtId="0" fontId="86" fillId="0" borderId="13" xfId="80" applyFont="1" applyBorder="1" applyAlignment="1">
      <alignment horizontal="center" vertical="center"/>
      <protection/>
    </xf>
    <xf numFmtId="0" fontId="86" fillId="0" borderId="11" xfId="67" applyFont="1" applyBorder="1" applyAlignment="1">
      <alignment horizontal="center" vertical="center"/>
      <protection/>
    </xf>
    <xf numFmtId="0" fontId="86" fillId="0" borderId="15" xfId="68" applyFont="1" applyBorder="1" applyAlignment="1">
      <alignment horizontal="center" vertical="center"/>
      <protection/>
    </xf>
    <xf numFmtId="0" fontId="86" fillId="0" borderId="11" xfId="68" applyFont="1" applyBorder="1" applyAlignment="1">
      <alignment horizontal="center" vertical="center"/>
      <protection/>
    </xf>
    <xf numFmtId="41" fontId="86" fillId="0" borderId="11" xfId="49" applyNumberFormat="1" applyFont="1" applyBorder="1" applyAlignment="1">
      <alignment vertical="center"/>
    </xf>
    <xf numFmtId="0" fontId="86" fillId="0" borderId="11" xfId="69" applyFont="1" applyBorder="1" applyAlignment="1">
      <alignment horizontal="center" vertical="center"/>
      <protection/>
    </xf>
    <xf numFmtId="38" fontId="86" fillId="0" borderId="11" xfId="49" applyFont="1" applyBorder="1" applyAlignment="1">
      <alignment horizontal="center" vertical="center"/>
    </xf>
    <xf numFmtId="0" fontId="2" fillId="0" borderId="0" xfId="68" applyFont="1" applyAlignment="1">
      <alignment vertical="center"/>
      <protection/>
    </xf>
    <xf numFmtId="0" fontId="86" fillId="0" borderId="11" xfId="72" applyFont="1" applyBorder="1" applyAlignment="1">
      <alignment horizontal="center" vertical="center"/>
      <protection/>
    </xf>
    <xf numFmtId="0" fontId="86" fillId="0" borderId="13" xfId="76" applyFont="1" applyBorder="1" applyAlignment="1">
      <alignment horizontal="center" vertical="center"/>
      <protection/>
    </xf>
    <xf numFmtId="0" fontId="86" fillId="0" borderId="11" xfId="76" applyFont="1" applyBorder="1" applyAlignment="1">
      <alignment horizontal="center" vertical="center"/>
      <protection/>
    </xf>
    <xf numFmtId="0" fontId="104" fillId="0" borderId="0" xfId="75" applyFont="1" applyAlignment="1" applyProtection="1">
      <alignment vertical="center"/>
      <protection locked="0"/>
    </xf>
    <xf numFmtId="0" fontId="105" fillId="0" borderId="0" xfId="75" applyFont="1" applyAlignment="1" applyProtection="1">
      <alignment vertical="center"/>
      <protection locked="0"/>
    </xf>
    <xf numFmtId="0" fontId="106" fillId="0" borderId="0" xfId="75" applyFont="1" applyAlignment="1" applyProtection="1">
      <alignment vertical="center"/>
      <protection locked="0"/>
    </xf>
    <xf numFmtId="176" fontId="86" fillId="0" borderId="11" xfId="63" applyNumberFormat="1" applyFont="1" applyBorder="1" applyAlignment="1" applyProtection="1" quotePrefix="1">
      <alignment horizontal="right" vertical="center"/>
      <protection/>
    </xf>
    <xf numFmtId="0" fontId="89" fillId="0" borderId="0" xfId="63" applyFont="1" applyFill="1" applyAlignment="1">
      <alignment vertical="center"/>
      <protection/>
    </xf>
    <xf numFmtId="0" fontId="86" fillId="0" borderId="0" xfId="63" applyFont="1" applyFill="1" applyAlignment="1" quotePrefix="1">
      <alignment horizontal="right" vertical="center"/>
      <protection/>
    </xf>
    <xf numFmtId="0" fontId="86" fillId="0" borderId="16" xfId="63" applyFont="1" applyFill="1" applyBorder="1" applyAlignment="1">
      <alignment horizontal="centerContinuous" vertical="center"/>
      <protection/>
    </xf>
    <xf numFmtId="0" fontId="86" fillId="0" borderId="0" xfId="63" applyFont="1" applyFill="1" applyBorder="1" applyAlignment="1">
      <alignment vertical="center"/>
      <protection/>
    </xf>
    <xf numFmtId="0" fontId="86" fillId="0" borderId="36" xfId="63" applyFont="1" applyFill="1" applyBorder="1" applyAlignment="1">
      <alignment horizontal="center" vertical="center"/>
      <protection/>
    </xf>
    <xf numFmtId="0" fontId="86" fillId="0" borderId="0" xfId="63" applyFont="1" applyFill="1" applyBorder="1" applyAlignment="1">
      <alignment horizontal="center" vertical="center"/>
      <protection/>
    </xf>
    <xf numFmtId="0" fontId="86" fillId="0" borderId="10" xfId="63" applyFont="1" applyFill="1" applyBorder="1" applyAlignment="1">
      <alignment horizontal="center" vertical="center"/>
      <protection/>
    </xf>
    <xf numFmtId="0" fontId="86" fillId="0" borderId="37" xfId="63" applyFont="1" applyFill="1" applyBorder="1" applyAlignment="1">
      <alignment horizontal="center" vertical="center"/>
      <protection/>
    </xf>
    <xf numFmtId="0" fontId="86" fillId="0" borderId="38" xfId="63" applyFont="1" applyFill="1" applyBorder="1" applyAlignment="1">
      <alignment horizontal="center" vertical="center"/>
      <protection/>
    </xf>
    <xf numFmtId="0" fontId="86" fillId="0" borderId="13" xfId="63" applyFont="1" applyFill="1" applyBorder="1" applyAlignment="1">
      <alignment horizontal="center" vertical="center"/>
      <protection/>
    </xf>
    <xf numFmtId="0" fontId="86" fillId="0" borderId="39" xfId="63" applyFont="1" applyFill="1" applyBorder="1" applyAlignment="1">
      <alignment horizontal="center" vertical="center"/>
      <protection/>
    </xf>
    <xf numFmtId="193" fontId="86" fillId="0" borderId="40" xfId="63" applyNumberFormat="1" applyFont="1" applyFill="1" applyBorder="1" applyAlignment="1">
      <alignment vertical="center"/>
      <protection/>
    </xf>
    <xf numFmtId="0" fontId="95" fillId="0" borderId="11" xfId="81" applyFont="1" applyFill="1" applyBorder="1" applyAlignment="1">
      <alignment horizontal="center" vertical="center"/>
      <protection/>
    </xf>
    <xf numFmtId="0" fontId="24" fillId="0" borderId="0" xfId="0" applyFont="1" applyAlignment="1">
      <alignment vertical="center" shrinkToFit="1"/>
    </xf>
    <xf numFmtId="0" fontId="86" fillId="0" borderId="0" xfId="64" applyFont="1" applyFill="1" applyAlignment="1" quotePrefix="1">
      <alignment horizontal="left" vertical="center"/>
      <protection/>
    </xf>
    <xf numFmtId="0" fontId="93" fillId="0" borderId="0" xfId="64" applyFont="1" applyFill="1" applyAlignment="1">
      <alignment vertical="center"/>
      <protection/>
    </xf>
    <xf numFmtId="0" fontId="86" fillId="0" borderId="0" xfId="73" applyFont="1" applyFill="1" applyAlignment="1" quotePrefix="1">
      <alignment horizontal="left" vertical="center"/>
      <protection/>
    </xf>
    <xf numFmtId="0" fontId="86" fillId="0" borderId="0" xfId="73" applyFont="1" applyFill="1" applyAlignment="1" quotePrefix="1">
      <alignment horizontal="left"/>
      <protection/>
    </xf>
    <xf numFmtId="0" fontId="89" fillId="0" borderId="0" xfId="73" applyFont="1" applyFill="1" applyAlignment="1" quotePrefix="1">
      <alignment horizontal="left" vertical="center"/>
      <protection/>
    </xf>
    <xf numFmtId="0" fontId="95" fillId="0" borderId="11" xfId="73" applyFont="1" applyFill="1" applyBorder="1" applyAlignment="1">
      <alignment horizontal="center" vertical="center" wrapText="1"/>
      <protection/>
    </xf>
    <xf numFmtId="0" fontId="98" fillId="0" borderId="11" xfId="73" applyFont="1" applyFill="1" applyBorder="1" applyAlignment="1">
      <alignment horizontal="center" vertical="center"/>
      <protection/>
    </xf>
    <xf numFmtId="0" fontId="98" fillId="0" borderId="11" xfId="73" applyFont="1" applyFill="1" applyBorder="1" applyAlignment="1" quotePrefix="1">
      <alignment horizontal="center" vertical="center" wrapText="1"/>
      <protection/>
    </xf>
    <xf numFmtId="0" fontId="95" fillId="0" borderId="0" xfId="73" applyFont="1" applyFill="1" applyAlignment="1">
      <alignment vertical="center" wrapText="1"/>
      <protection/>
    </xf>
    <xf numFmtId="0" fontId="86" fillId="0" borderId="11" xfId="73" applyFont="1" applyFill="1" applyBorder="1" applyAlignment="1">
      <alignment horizontal="center" vertical="center"/>
      <protection/>
    </xf>
    <xf numFmtId="38" fontId="95" fillId="0" borderId="11" xfId="49" applyFont="1" applyFill="1" applyBorder="1" applyAlignment="1">
      <alignment vertical="center"/>
    </xf>
    <xf numFmtId="38" fontId="25" fillId="0" borderId="11" xfId="49" applyFont="1" applyFill="1" applyBorder="1" applyAlignment="1">
      <alignment vertical="center"/>
    </xf>
    <xf numFmtId="0" fontId="86" fillId="0" borderId="11" xfId="63" applyFont="1" applyBorder="1" applyAlignment="1">
      <alignment horizontal="center" vertical="center"/>
      <protection/>
    </xf>
    <xf numFmtId="38" fontId="86" fillId="0" borderId="17" xfId="49" applyFont="1" applyFill="1" applyBorder="1" applyAlignment="1">
      <alignment horizontal="left" vertical="center"/>
    </xf>
    <xf numFmtId="177" fontId="86" fillId="0" borderId="11" xfId="49" applyNumberFormat="1" applyFont="1" applyFill="1" applyBorder="1" applyAlignment="1">
      <alignment vertical="center"/>
    </xf>
    <xf numFmtId="185" fontId="86" fillId="0" borderId="11" xfId="74" applyNumberFormat="1" applyFont="1" applyFill="1" applyBorder="1" applyAlignment="1">
      <alignment vertical="center"/>
      <protection/>
    </xf>
    <xf numFmtId="213" fontId="86" fillId="0" borderId="16" xfId="75" applyNumberFormat="1" applyFont="1" applyFill="1" applyBorder="1" applyAlignment="1" applyProtection="1">
      <alignment vertical="center"/>
      <protection locked="0"/>
    </xf>
    <xf numFmtId="213" fontId="86" fillId="0" borderId="11" xfId="49" applyNumberFormat="1" applyFont="1" applyFill="1" applyBorder="1" applyAlignment="1" applyProtection="1">
      <alignment horizontal="right" vertical="center"/>
      <protection locked="0"/>
    </xf>
    <xf numFmtId="213" fontId="86" fillId="0" borderId="11" xfId="75" applyNumberFormat="1" applyFont="1" applyFill="1" applyBorder="1" applyAlignment="1" quotePrefix="1">
      <alignment horizontal="right" vertical="center"/>
      <protection/>
    </xf>
    <xf numFmtId="0" fontId="86" fillId="0" borderId="0" xfId="63" applyFont="1" applyFill="1" applyAlignment="1" quotePrefix="1">
      <alignment horizontal="left" vertical="center"/>
      <protection/>
    </xf>
    <xf numFmtId="176" fontId="86" fillId="0" borderId="0" xfId="63" applyNumberFormat="1" applyFont="1" applyFill="1" applyAlignment="1">
      <alignment vertical="center"/>
      <protection/>
    </xf>
    <xf numFmtId="0" fontId="86" fillId="0" borderId="20" xfId="63" applyFont="1" applyFill="1" applyBorder="1" applyAlignment="1">
      <alignment horizontal="centerContinuous" vertical="center"/>
      <protection/>
    </xf>
    <xf numFmtId="0" fontId="86" fillId="0" borderId="21" xfId="63" applyFont="1" applyFill="1" applyBorder="1" applyAlignment="1">
      <alignment horizontal="centerContinuous" vertical="center"/>
      <protection/>
    </xf>
    <xf numFmtId="0" fontId="86" fillId="0" borderId="11" xfId="63" applyFont="1" applyFill="1" applyBorder="1" applyAlignment="1">
      <alignment horizontal="centerContinuous" vertical="center"/>
      <protection/>
    </xf>
    <xf numFmtId="38" fontId="86" fillId="0" borderId="0" xfId="49" applyFont="1" applyFill="1" applyBorder="1" applyAlignment="1" applyProtection="1">
      <alignment vertical="center"/>
      <protection/>
    </xf>
    <xf numFmtId="0" fontId="93" fillId="0" borderId="0" xfId="63" applyFont="1" applyFill="1">
      <alignment/>
      <protection/>
    </xf>
    <xf numFmtId="0" fontId="86" fillId="0" borderId="0" xfId="63" applyFont="1" applyFill="1" applyAlignment="1">
      <alignment horizontal="right" vertical="center"/>
      <protection/>
    </xf>
    <xf numFmtId="0" fontId="86" fillId="0" borderId="0" xfId="63" applyFont="1" applyFill="1" applyAlignment="1">
      <alignment horizontal="center" vertical="center"/>
      <protection/>
    </xf>
    <xf numFmtId="0" fontId="86" fillId="0" borderId="0" xfId="63" applyFont="1" applyFill="1" applyAlignment="1" quotePrefix="1">
      <alignment horizontal="center" vertical="center"/>
      <protection/>
    </xf>
    <xf numFmtId="0" fontId="86" fillId="0" borderId="0" xfId="63" applyFont="1" applyFill="1" applyAlignment="1">
      <alignment horizontal="left" vertical="center"/>
      <protection/>
    </xf>
    <xf numFmtId="220" fontId="86" fillId="0" borderId="11" xfId="49" applyNumberFormat="1" applyFont="1" applyFill="1" applyBorder="1" applyAlignment="1">
      <alignment horizontal="right" vertical="center"/>
    </xf>
    <xf numFmtId="0" fontId="2" fillId="0" borderId="0" xfId="68" applyFont="1" applyAlignment="1" quotePrefix="1">
      <alignment horizontal="left" vertical="center"/>
      <protection/>
    </xf>
    <xf numFmtId="0" fontId="2" fillId="0" borderId="0" xfId="68" applyFont="1" applyAlignment="1">
      <alignment horizontal="left" vertical="center"/>
      <protection/>
    </xf>
    <xf numFmtId="0" fontId="2" fillId="33" borderId="0" xfId="68" applyFont="1" applyFill="1" applyAlignment="1" quotePrefix="1">
      <alignment horizontal="left" vertical="center"/>
      <protection/>
    </xf>
    <xf numFmtId="0" fontId="2" fillId="0" borderId="0" xfId="69" applyFont="1" applyAlignment="1" quotePrefix="1">
      <alignment horizontal="left" vertical="center"/>
      <protection/>
    </xf>
    <xf numFmtId="0" fontId="2" fillId="0" borderId="0" xfId="69" applyFont="1" applyAlignment="1">
      <alignment vertical="center"/>
      <protection/>
    </xf>
    <xf numFmtId="0" fontId="86" fillId="0" borderId="0" xfId="76" applyFont="1" applyFill="1" applyAlignment="1" quotePrefix="1">
      <alignment horizontal="left" vertical="center"/>
      <protection/>
    </xf>
    <xf numFmtId="176" fontId="93" fillId="0" borderId="11" xfId="64" applyNumberFormat="1" applyFont="1" applyFill="1" applyBorder="1" applyAlignment="1">
      <alignment vertical="center"/>
      <protection/>
    </xf>
    <xf numFmtId="0" fontId="86" fillId="0" borderId="0" xfId="64" applyFont="1" applyFill="1" applyAlignment="1" quotePrefix="1">
      <alignment horizontal="left" vertical="center" indent="1"/>
      <protection/>
    </xf>
    <xf numFmtId="0" fontId="86" fillId="0" borderId="0" xfId="64" applyFont="1" applyFill="1" applyAlignment="1" quotePrefix="1">
      <alignment horizontal="left" vertical="center" indent="2"/>
      <protection/>
    </xf>
    <xf numFmtId="0" fontId="2" fillId="0" borderId="0" xfId="76" applyFont="1" applyAlignment="1" quotePrefix="1">
      <alignment horizontal="left" vertical="center"/>
      <protection/>
    </xf>
    <xf numFmtId="0" fontId="2" fillId="0" borderId="0" xfId="76" applyFont="1">
      <alignment/>
      <protection/>
    </xf>
    <xf numFmtId="0" fontId="2" fillId="0" borderId="0" xfId="76" applyFont="1" applyAlignment="1">
      <alignment horizontal="left" vertical="center"/>
      <protection/>
    </xf>
    <xf numFmtId="0" fontId="95" fillId="0" borderId="11" xfId="81" applyFont="1" applyFill="1" applyBorder="1" applyAlignment="1">
      <alignment horizontal="center" vertical="center"/>
      <protection/>
    </xf>
    <xf numFmtId="0" fontId="98" fillId="0" borderId="11" xfId="78" applyFont="1" applyBorder="1" applyAlignment="1">
      <alignment horizontal="center" vertical="center" wrapText="1"/>
      <protection/>
    </xf>
    <xf numFmtId="0" fontId="95" fillId="0" borderId="18" xfId="81" applyFont="1" applyFill="1" applyBorder="1" applyAlignment="1">
      <alignment horizontal="distributed"/>
      <protection/>
    </xf>
    <xf numFmtId="212" fontId="95" fillId="0" borderId="24" xfId="49" applyNumberFormat="1" applyFont="1" applyBorder="1" applyAlignment="1">
      <alignment horizontal="right"/>
    </xf>
    <xf numFmtId="216" fontId="96" fillId="0" borderId="21" xfId="81" applyNumberFormat="1" applyFont="1" applyBorder="1" applyAlignment="1">
      <alignment horizontal="right"/>
      <protection/>
    </xf>
    <xf numFmtId="216" fontId="96" fillId="0" borderId="22" xfId="81" applyNumberFormat="1" applyFont="1" applyBorder="1" applyAlignment="1">
      <alignment/>
      <protection/>
    </xf>
    <xf numFmtId="38" fontId="96" fillId="0" borderId="18" xfId="49" applyFont="1" applyFill="1" applyBorder="1" applyAlignment="1">
      <alignment/>
    </xf>
    <xf numFmtId="205" fontId="86" fillId="0" borderId="17" xfId="77" applyNumberFormat="1" applyFont="1" applyFill="1" applyBorder="1" applyAlignment="1">
      <alignment horizontal="right" vertical="center"/>
      <protection/>
    </xf>
    <xf numFmtId="206" fontId="86" fillId="0" borderId="15" xfId="77" applyNumberFormat="1" applyFont="1" applyFill="1" applyBorder="1" applyAlignment="1">
      <alignment horizontal="right" vertical="center"/>
      <protection/>
    </xf>
    <xf numFmtId="206" fontId="86" fillId="0" borderId="17" xfId="77" applyNumberFormat="1" applyFont="1" applyFill="1" applyBorder="1" applyAlignment="1">
      <alignment horizontal="right" vertical="center"/>
      <protection/>
    </xf>
    <xf numFmtId="0" fontId="95" fillId="0" borderId="0" xfId="0" applyFont="1" applyAlignment="1">
      <alignment vertical="center" shrinkToFit="1"/>
    </xf>
    <xf numFmtId="0" fontId="95" fillId="0" borderId="0" xfId="63" applyFont="1">
      <alignment/>
      <protection/>
    </xf>
    <xf numFmtId="38" fontId="107" fillId="0" borderId="0" xfId="49" applyFont="1" applyAlignment="1">
      <alignment vertical="center"/>
    </xf>
    <xf numFmtId="0" fontId="107" fillId="0" borderId="0" xfId="67" applyFont="1" applyAlignment="1">
      <alignment vertical="center"/>
      <protection/>
    </xf>
    <xf numFmtId="0" fontId="107" fillId="0" borderId="0" xfId="67" applyFont="1" applyFill="1" applyAlignment="1">
      <alignment vertical="center"/>
      <protection/>
    </xf>
    <xf numFmtId="0" fontId="107" fillId="0" borderId="0" xfId="68" applyFont="1" applyAlignment="1">
      <alignment vertical="center"/>
      <protection/>
    </xf>
    <xf numFmtId="0" fontId="108" fillId="0" borderId="0" xfId="68" applyFont="1" applyAlignment="1">
      <alignment vertical="center"/>
      <protection/>
    </xf>
    <xf numFmtId="0" fontId="107" fillId="0" borderId="0" xfId="68" applyFont="1" applyAlignment="1">
      <alignment horizontal="center" vertical="center"/>
      <protection/>
    </xf>
    <xf numFmtId="176" fontId="107" fillId="0" borderId="0" xfId="68" applyNumberFormat="1" applyFont="1" applyAlignment="1">
      <alignment vertical="center"/>
      <protection/>
    </xf>
    <xf numFmtId="0" fontId="107" fillId="0" borderId="0" xfId="68" applyFont="1" applyFill="1" applyAlignment="1">
      <alignment vertical="center"/>
      <protection/>
    </xf>
    <xf numFmtId="0" fontId="107" fillId="0" borderId="0" xfId="62" applyFont="1">
      <alignment/>
      <protection/>
    </xf>
    <xf numFmtId="176" fontId="107" fillId="0" borderId="0" xfId="62" applyNumberFormat="1" applyFont="1">
      <alignment/>
      <protection/>
    </xf>
    <xf numFmtId="0" fontId="107" fillId="0" borderId="0" xfId="62" applyFont="1" applyAlignment="1">
      <alignment vertical="center"/>
      <protection/>
    </xf>
    <xf numFmtId="0" fontId="108" fillId="34" borderId="0" xfId="64" applyFont="1" applyFill="1" applyAlignment="1">
      <alignment vertical="center"/>
      <protection/>
    </xf>
    <xf numFmtId="0" fontId="107" fillId="34" borderId="0" xfId="76" applyFont="1" applyFill="1" applyAlignment="1">
      <alignment vertical="center"/>
      <protection/>
    </xf>
    <xf numFmtId="0" fontId="108" fillId="34" borderId="0" xfId="64" applyFont="1" applyFill="1">
      <alignment/>
      <protection/>
    </xf>
    <xf numFmtId="0" fontId="109" fillId="34" borderId="0" xfId="64" applyFont="1" applyFill="1" applyAlignment="1">
      <alignment vertical="center"/>
      <protection/>
    </xf>
    <xf numFmtId="0" fontId="109" fillId="34" borderId="0" xfId="64" applyFont="1" applyFill="1" applyAlignment="1">
      <alignment horizontal="left" vertical="center"/>
      <protection/>
    </xf>
    <xf numFmtId="178" fontId="108" fillId="34" borderId="0" xfId="64" applyNumberFormat="1" applyFont="1" applyFill="1" applyBorder="1" applyAlignment="1">
      <alignment vertical="center"/>
      <protection/>
    </xf>
    <xf numFmtId="0" fontId="109" fillId="34" borderId="11" xfId="64" applyFont="1" applyFill="1" applyBorder="1" applyAlignment="1">
      <alignment horizontal="center" vertical="center"/>
      <protection/>
    </xf>
    <xf numFmtId="0" fontId="109" fillId="34" borderId="11" xfId="64" applyFont="1" applyFill="1" applyBorder="1" applyAlignment="1">
      <alignment vertical="center"/>
      <protection/>
    </xf>
    <xf numFmtId="184" fontId="109" fillId="34" borderId="11" xfId="64" applyNumberFormat="1" applyFont="1" applyFill="1" applyBorder="1" applyAlignment="1">
      <alignment vertical="center"/>
      <protection/>
    </xf>
    <xf numFmtId="0" fontId="109" fillId="34" borderId="0" xfId="64" applyFont="1" applyFill="1" applyAlignment="1">
      <alignment horizontal="center" vertical="center"/>
      <protection/>
    </xf>
    <xf numFmtId="0" fontId="109" fillId="34" borderId="0" xfId="64" applyFont="1" applyFill="1" applyBorder="1" applyAlignment="1">
      <alignment horizontal="center" vertical="center"/>
      <protection/>
    </xf>
    <xf numFmtId="178" fontId="109" fillId="34" borderId="0" xfId="64" applyNumberFormat="1" applyFont="1" applyFill="1" applyBorder="1" applyAlignment="1">
      <alignment vertical="center"/>
      <protection/>
    </xf>
    <xf numFmtId="0" fontId="109" fillId="34" borderId="0" xfId="64" applyFont="1" applyFill="1" applyBorder="1" applyAlignment="1">
      <alignment vertical="center"/>
      <protection/>
    </xf>
    <xf numFmtId="0" fontId="109" fillId="34" borderId="15" xfId="64" applyFont="1" applyFill="1" applyBorder="1" applyAlignment="1">
      <alignment vertical="center"/>
      <protection/>
    </xf>
    <xf numFmtId="184" fontId="109" fillId="34" borderId="15" xfId="64" applyNumberFormat="1" applyFont="1" applyFill="1" applyBorder="1" applyAlignment="1">
      <alignment vertical="center"/>
      <protection/>
    </xf>
    <xf numFmtId="0" fontId="108" fillId="34" borderId="0" xfId="64" applyFont="1" applyFill="1" applyBorder="1" applyAlignment="1">
      <alignment vertical="center"/>
      <protection/>
    </xf>
    <xf numFmtId="0" fontId="108" fillId="34" borderId="0" xfId="64" applyFont="1" applyFill="1" applyBorder="1" applyAlignment="1">
      <alignment horizontal="left" vertical="center"/>
      <protection/>
    </xf>
    <xf numFmtId="0" fontId="108" fillId="34" borderId="0" xfId="64" applyFont="1" applyFill="1" applyBorder="1" applyAlignment="1">
      <alignment horizontal="center" vertical="center"/>
      <protection/>
    </xf>
    <xf numFmtId="184" fontId="108" fillId="34" borderId="0" xfId="64" applyNumberFormat="1" applyFont="1" applyFill="1" applyBorder="1" applyAlignment="1">
      <alignment vertical="center"/>
      <protection/>
    </xf>
    <xf numFmtId="0" fontId="110" fillId="34" borderId="0" xfId="64" applyFont="1" applyFill="1" applyBorder="1" applyAlignment="1">
      <alignment vertical="center"/>
      <protection/>
    </xf>
    <xf numFmtId="0" fontId="108" fillId="0" borderId="0" xfId="64" applyFont="1" applyAlignment="1">
      <alignment vertical="center"/>
      <protection/>
    </xf>
    <xf numFmtId="0" fontId="109" fillId="0" borderId="0" xfId="64" applyFont="1" applyBorder="1" applyAlignment="1">
      <alignment vertical="center"/>
      <protection/>
    </xf>
    <xf numFmtId="0" fontId="109" fillId="0" borderId="0" xfId="64" applyFont="1" applyAlignment="1">
      <alignment vertical="center"/>
      <protection/>
    </xf>
    <xf numFmtId="184" fontId="109" fillId="0" borderId="0" xfId="64" applyNumberFormat="1" applyFont="1" applyAlignment="1">
      <alignment vertical="center"/>
      <protection/>
    </xf>
    <xf numFmtId="0" fontId="111" fillId="0" borderId="0" xfId="61" applyFont="1" applyAlignment="1">
      <alignment horizontal="center"/>
      <protection/>
    </xf>
    <xf numFmtId="0" fontId="112" fillId="0" borderId="0" xfId="61" applyFont="1" applyAlignment="1">
      <alignment horizontal="center"/>
      <protection/>
    </xf>
    <xf numFmtId="0" fontId="103" fillId="0" borderId="0" xfId="61" applyFont="1" applyAlignment="1">
      <alignment horizontal="center"/>
      <protection/>
    </xf>
    <xf numFmtId="0" fontId="88" fillId="0" borderId="0" xfId="61" applyFont="1" applyAlignment="1" quotePrefix="1">
      <alignment horizontal="center"/>
      <protection/>
    </xf>
    <xf numFmtId="0" fontId="88" fillId="0" borderId="0" xfId="61" applyFont="1" applyAlignment="1">
      <alignment horizontal="center"/>
      <protection/>
    </xf>
    <xf numFmtId="0" fontId="88" fillId="0" borderId="0" xfId="61" applyFont="1" applyAlignment="1">
      <alignment horizontal="right"/>
      <protection/>
    </xf>
    <xf numFmtId="0" fontId="102" fillId="0" borderId="0" xfId="61" applyFont="1" applyAlignment="1" quotePrefix="1">
      <alignment horizontal="center"/>
      <protection/>
    </xf>
    <xf numFmtId="0" fontId="102" fillId="0" borderId="0" xfId="61" applyFont="1" applyAlignment="1">
      <alignment horizontal="center"/>
      <protection/>
    </xf>
    <xf numFmtId="0" fontId="102" fillId="0" borderId="0" xfId="65" applyFont="1" applyAlignment="1" quotePrefix="1">
      <alignment horizontal="center" vertical="center"/>
      <protection/>
    </xf>
    <xf numFmtId="0" fontId="102" fillId="0" borderId="0" xfId="65" applyFont="1" applyAlignment="1">
      <alignment horizontal="center" vertical="center"/>
      <protection/>
    </xf>
    <xf numFmtId="0" fontId="86" fillId="0" borderId="0" xfId="65" applyFont="1" applyAlignment="1">
      <alignment vertical="center"/>
      <protection/>
    </xf>
    <xf numFmtId="0" fontId="86" fillId="0" borderId="0" xfId="65" applyFont="1" applyAlignment="1">
      <alignment horizontal="left" vertical="center"/>
      <protection/>
    </xf>
    <xf numFmtId="38" fontId="86" fillId="0" borderId="19" xfId="49" applyFont="1" applyBorder="1" applyAlignment="1">
      <alignment horizontal="center" vertical="center"/>
    </xf>
    <xf numFmtId="38" fontId="86" fillId="0" borderId="20" xfId="49" applyFont="1" applyBorder="1" applyAlignment="1">
      <alignment horizontal="center" vertical="center"/>
    </xf>
    <xf numFmtId="38" fontId="86" fillId="0" borderId="21" xfId="49" applyFont="1" applyBorder="1" applyAlignment="1">
      <alignment horizontal="center" vertical="center"/>
    </xf>
    <xf numFmtId="38" fontId="86" fillId="0" borderId="24" xfId="49" applyFont="1" applyBorder="1" applyAlignment="1">
      <alignment horizontal="center" vertical="center"/>
    </xf>
    <xf numFmtId="38" fontId="86" fillId="0" borderId="14" xfId="49" applyFont="1" applyBorder="1" applyAlignment="1">
      <alignment horizontal="center" vertical="center"/>
    </xf>
    <xf numFmtId="38" fontId="86" fillId="0" borderId="23" xfId="49" applyFont="1" applyBorder="1" applyAlignment="1">
      <alignment horizontal="center" vertical="center"/>
    </xf>
    <xf numFmtId="38" fontId="86" fillId="0" borderId="10" xfId="49" applyFont="1" applyBorder="1" applyAlignment="1">
      <alignment horizontal="center" vertical="center"/>
    </xf>
    <xf numFmtId="38" fontId="86" fillId="0" borderId="13" xfId="49" applyFont="1" applyBorder="1" applyAlignment="1">
      <alignment horizontal="center" vertical="center"/>
    </xf>
    <xf numFmtId="38" fontId="90" fillId="0" borderId="10" xfId="49" applyFont="1" applyBorder="1" applyAlignment="1">
      <alignment horizontal="center" vertical="center" wrapText="1"/>
    </xf>
    <xf numFmtId="0" fontId="91" fillId="0" borderId="12" xfId="0" applyFont="1" applyBorder="1" applyAlignment="1">
      <alignment horizontal="center" vertical="center" wrapText="1"/>
    </xf>
    <xf numFmtId="38" fontId="86" fillId="0" borderId="14" xfId="49" applyFont="1" applyBorder="1" applyAlignment="1" quotePrefix="1">
      <alignment horizontal="right" vertical="center"/>
    </xf>
    <xf numFmtId="38" fontId="86" fillId="0" borderId="14" xfId="49" applyFont="1" applyBorder="1" applyAlignment="1">
      <alignment horizontal="right" vertical="center"/>
    </xf>
    <xf numFmtId="0" fontId="91" fillId="0" borderId="13" xfId="0" applyFont="1" applyBorder="1" applyAlignment="1">
      <alignment horizontal="center" vertical="center" wrapText="1"/>
    </xf>
    <xf numFmtId="0" fontId="86" fillId="0" borderId="11" xfId="67" applyFont="1" applyBorder="1" applyAlignment="1">
      <alignment horizontal="center" vertical="center"/>
      <protection/>
    </xf>
    <xf numFmtId="0" fontId="86" fillId="0" borderId="10" xfId="67" applyFont="1" applyBorder="1" applyAlignment="1">
      <alignment horizontal="center" vertical="center"/>
      <protection/>
    </xf>
    <xf numFmtId="0" fontId="86" fillId="0" borderId="13" xfId="67" applyFont="1" applyBorder="1" applyAlignment="1">
      <alignment horizontal="center" vertical="center"/>
      <protection/>
    </xf>
    <xf numFmtId="0" fontId="86" fillId="0" borderId="19" xfId="67" applyFont="1" applyBorder="1" applyAlignment="1">
      <alignment horizontal="center" vertical="center"/>
      <protection/>
    </xf>
    <xf numFmtId="0" fontId="86" fillId="0" borderId="20" xfId="67" applyFont="1" applyBorder="1" applyAlignment="1">
      <alignment horizontal="center" vertical="center"/>
      <protection/>
    </xf>
    <xf numFmtId="0" fontId="86" fillId="0" borderId="21" xfId="67" applyFont="1" applyBorder="1" applyAlignment="1">
      <alignment horizontal="center" vertical="center"/>
      <protection/>
    </xf>
    <xf numFmtId="0" fontId="86" fillId="0" borderId="24" xfId="67" applyFont="1" applyBorder="1" applyAlignment="1">
      <alignment horizontal="center" vertical="center"/>
      <protection/>
    </xf>
    <xf numFmtId="0" fontId="86" fillId="0" borderId="14" xfId="67" applyFont="1" applyBorder="1" applyAlignment="1">
      <alignment horizontal="center" vertical="center"/>
      <protection/>
    </xf>
    <xf numFmtId="0" fontId="86" fillId="0" borderId="23" xfId="67" applyFont="1" applyBorder="1" applyAlignment="1">
      <alignment horizontal="center" vertical="center"/>
      <protection/>
    </xf>
    <xf numFmtId="0" fontId="86" fillId="0" borderId="12" xfId="67" applyFont="1" applyBorder="1" applyAlignment="1">
      <alignment horizontal="center" vertical="center"/>
      <protection/>
    </xf>
    <xf numFmtId="0" fontId="86" fillId="0" borderId="15" xfId="67" applyFont="1" applyBorder="1" applyAlignment="1">
      <alignment horizontal="center" vertical="center"/>
      <protection/>
    </xf>
    <xf numFmtId="0" fontId="86" fillId="0" borderId="16" xfId="67" applyFont="1" applyBorder="1" applyAlignment="1">
      <alignment horizontal="center" vertical="center"/>
      <protection/>
    </xf>
    <xf numFmtId="0" fontId="86" fillId="0" borderId="17" xfId="67" applyFont="1" applyBorder="1" applyAlignment="1">
      <alignment horizontal="center" vertical="center"/>
      <protection/>
    </xf>
    <xf numFmtId="0" fontId="98" fillId="0" borderId="15" xfId="67" applyFont="1" applyFill="1" applyBorder="1" applyAlignment="1">
      <alignment horizontal="center" vertical="center" shrinkToFit="1"/>
      <protection/>
    </xf>
    <xf numFmtId="0" fontId="98" fillId="0" borderId="17" xfId="67" applyFont="1" applyFill="1" applyBorder="1" applyAlignment="1">
      <alignment horizontal="center" vertical="center" shrinkToFit="1"/>
      <protection/>
    </xf>
    <xf numFmtId="179" fontId="86" fillId="0" borderId="15" xfId="49" applyNumberFormat="1" applyFont="1" applyFill="1" applyBorder="1" applyAlignment="1">
      <alignment horizontal="right" vertical="center"/>
    </xf>
    <xf numFmtId="179" fontId="86" fillId="0" borderId="17" xfId="49" applyNumberFormat="1" applyFont="1" applyFill="1" applyBorder="1" applyAlignment="1">
      <alignment horizontal="right" vertical="center"/>
    </xf>
    <xf numFmtId="179" fontId="86" fillId="0" borderId="15" xfId="49" applyNumberFormat="1" applyFont="1" applyFill="1" applyBorder="1" applyAlignment="1">
      <alignment vertical="center"/>
    </xf>
    <xf numFmtId="179" fontId="86" fillId="0" borderId="17" xfId="49" applyNumberFormat="1" applyFont="1" applyFill="1" applyBorder="1" applyAlignment="1">
      <alignment vertical="center"/>
    </xf>
    <xf numFmtId="0" fontId="86" fillId="0" borderId="10" xfId="67" applyFont="1" applyFill="1" applyBorder="1" applyAlignment="1">
      <alignment horizontal="center" vertical="center"/>
      <protection/>
    </xf>
    <xf numFmtId="0" fontId="86" fillId="0" borderId="13" xfId="67" applyFont="1" applyFill="1" applyBorder="1" applyAlignment="1">
      <alignment horizontal="center" vertical="center"/>
      <protection/>
    </xf>
    <xf numFmtId="179" fontId="86" fillId="0" borderId="20" xfId="67" applyNumberFormat="1" applyFont="1" applyFill="1" applyBorder="1" applyAlignment="1">
      <alignment horizontal="center" vertical="center"/>
      <protection/>
    </xf>
    <xf numFmtId="0" fontId="86" fillId="0" borderId="10" xfId="68" applyFont="1" applyBorder="1" applyAlignment="1">
      <alignment horizontal="center" vertical="center"/>
      <protection/>
    </xf>
    <xf numFmtId="0" fontId="86" fillId="0" borderId="13" xfId="68" applyFont="1" applyBorder="1" applyAlignment="1">
      <alignment horizontal="center" vertical="center"/>
      <protection/>
    </xf>
    <xf numFmtId="0" fontId="86" fillId="0" borderId="19" xfId="68" applyFont="1" applyBorder="1" applyAlignment="1">
      <alignment horizontal="center" vertical="center"/>
      <protection/>
    </xf>
    <xf numFmtId="0" fontId="86" fillId="0" borderId="24" xfId="68" applyFont="1" applyBorder="1" applyAlignment="1">
      <alignment horizontal="center" vertical="center"/>
      <protection/>
    </xf>
    <xf numFmtId="0" fontId="86" fillId="0" borderId="21" xfId="68" applyFont="1" applyBorder="1" applyAlignment="1">
      <alignment horizontal="center" vertical="center"/>
      <protection/>
    </xf>
    <xf numFmtId="0" fontId="86" fillId="0" borderId="23" xfId="68" applyFont="1" applyBorder="1" applyAlignment="1">
      <alignment horizontal="center" vertical="center"/>
      <protection/>
    </xf>
    <xf numFmtId="0" fontId="86" fillId="0" borderId="12" xfId="68" applyFont="1" applyBorder="1" applyAlignment="1">
      <alignment horizontal="center" vertical="center"/>
      <protection/>
    </xf>
    <xf numFmtId="0" fontId="95" fillId="0" borderId="15" xfId="68" applyFont="1" applyBorder="1" applyAlignment="1">
      <alignment horizontal="center" vertical="center"/>
      <protection/>
    </xf>
    <xf numFmtId="0" fontId="95" fillId="0" borderId="17" xfId="68" applyFont="1" applyBorder="1" applyAlignment="1">
      <alignment horizontal="center" vertical="center"/>
      <protection/>
    </xf>
    <xf numFmtId="38" fontId="86" fillId="0" borderId="15" xfId="49" applyNumberFormat="1" applyFont="1" applyBorder="1" applyAlignment="1">
      <alignment vertical="center"/>
    </xf>
    <xf numFmtId="38" fontId="86" fillId="0" borderId="16" xfId="49" applyNumberFormat="1" applyFont="1" applyBorder="1" applyAlignment="1">
      <alignment vertical="center"/>
    </xf>
    <xf numFmtId="38" fontId="86" fillId="0" borderId="17" xfId="49" applyNumberFormat="1" applyFont="1" applyBorder="1" applyAlignment="1">
      <alignment vertical="center"/>
    </xf>
    <xf numFmtId="187" fontId="86" fillId="0" borderId="20" xfId="49" applyNumberFormat="1" applyFont="1" applyBorder="1" applyAlignment="1">
      <alignment vertical="center"/>
    </xf>
    <xf numFmtId="0" fontId="86" fillId="0" borderId="20" xfId="68" applyFont="1" applyBorder="1" applyAlignment="1">
      <alignment horizontal="center" vertical="center"/>
      <protection/>
    </xf>
    <xf numFmtId="41" fontId="86" fillId="0" borderId="15" xfId="49" applyNumberFormat="1" applyFont="1" applyBorder="1" applyAlignment="1">
      <alignment vertical="center"/>
    </xf>
    <xf numFmtId="41" fontId="86" fillId="0" borderId="16" xfId="49" applyNumberFormat="1" applyFont="1" applyBorder="1" applyAlignment="1">
      <alignment vertical="center"/>
    </xf>
    <xf numFmtId="41" fontId="86" fillId="0" borderId="17" xfId="49" applyNumberFormat="1" applyFont="1" applyBorder="1" applyAlignment="1">
      <alignment vertical="center"/>
    </xf>
    <xf numFmtId="41" fontId="86" fillId="0" borderId="0" xfId="49" applyNumberFormat="1" applyFont="1" applyAlignment="1">
      <alignment vertical="center"/>
    </xf>
    <xf numFmtId="41" fontId="86" fillId="0" borderId="11" xfId="49" applyNumberFormat="1" applyFont="1" applyBorder="1" applyAlignment="1">
      <alignment horizontal="right" vertical="center"/>
    </xf>
    <xf numFmtId="41" fontId="86" fillId="0" borderId="11" xfId="49" applyNumberFormat="1" applyFont="1" applyBorder="1" applyAlignment="1">
      <alignment vertical="center"/>
    </xf>
    <xf numFmtId="0" fontId="86" fillId="0" borderId="18" xfId="68" applyFont="1" applyBorder="1" applyAlignment="1">
      <alignment horizontal="center" vertical="center"/>
      <protection/>
    </xf>
    <xf numFmtId="0" fontId="86" fillId="0" borderId="0" xfId="68" applyFont="1" applyBorder="1" applyAlignment="1">
      <alignment horizontal="center" vertical="center"/>
      <protection/>
    </xf>
    <xf numFmtId="0" fontId="86" fillId="0" borderId="22" xfId="68" applyFont="1" applyBorder="1" applyAlignment="1">
      <alignment horizontal="center" vertical="center"/>
      <protection/>
    </xf>
    <xf numFmtId="0" fontId="86" fillId="0" borderId="14" xfId="68" applyFont="1" applyBorder="1" applyAlignment="1">
      <alignment horizontal="center" vertical="center"/>
      <protection/>
    </xf>
    <xf numFmtId="0" fontId="95" fillId="0" borderId="19" xfId="68" applyFont="1" applyBorder="1" applyAlignment="1">
      <alignment horizontal="center" vertical="center"/>
      <protection/>
    </xf>
    <xf numFmtId="0" fontId="95" fillId="0" borderId="20" xfId="68" applyFont="1" applyBorder="1" applyAlignment="1">
      <alignment horizontal="center" vertical="center"/>
      <protection/>
    </xf>
    <xf numFmtId="0" fontId="95" fillId="0" borderId="21" xfId="68" applyFont="1" applyBorder="1" applyAlignment="1">
      <alignment horizontal="center" vertical="center"/>
      <protection/>
    </xf>
    <xf numFmtId="41" fontId="86" fillId="0" borderId="11" xfId="49" applyNumberFormat="1" applyFont="1" applyFill="1" applyBorder="1" applyAlignment="1">
      <alignment vertical="center"/>
    </xf>
    <xf numFmtId="41" fontId="86" fillId="0" borderId="19" xfId="49" applyNumberFormat="1" applyFont="1" applyBorder="1" applyAlignment="1">
      <alignment vertical="center"/>
    </xf>
    <xf numFmtId="41" fontId="86" fillId="0" borderId="20" xfId="49" applyNumberFormat="1" applyFont="1" applyBorder="1" applyAlignment="1">
      <alignment vertical="center"/>
    </xf>
    <xf numFmtId="41" fontId="86" fillId="0" borderId="16" xfId="68" applyNumberFormat="1" applyFont="1" applyBorder="1">
      <alignment/>
      <protection/>
    </xf>
    <xf numFmtId="41" fontId="86" fillId="0" borderId="17" xfId="68" applyNumberFormat="1" applyFont="1" applyBorder="1">
      <alignment/>
      <protection/>
    </xf>
    <xf numFmtId="41" fontId="86" fillId="0" borderId="15" xfId="49" applyNumberFormat="1" applyFont="1" applyBorder="1" applyAlignment="1">
      <alignment horizontal="right" vertical="center"/>
    </xf>
    <xf numFmtId="41" fontId="86" fillId="0" borderId="16" xfId="49" applyNumberFormat="1" applyFont="1" applyBorder="1" applyAlignment="1">
      <alignment horizontal="right" vertical="center"/>
    </xf>
    <xf numFmtId="41" fontId="86" fillId="0" borderId="17" xfId="49" applyNumberFormat="1" applyFont="1" applyBorder="1" applyAlignment="1">
      <alignment horizontal="right" vertical="center"/>
    </xf>
    <xf numFmtId="41" fontId="86" fillId="0" borderId="11" xfId="68" applyNumberFormat="1" applyFont="1" applyBorder="1" applyAlignment="1">
      <alignment horizontal="right" vertical="center"/>
      <protection/>
    </xf>
    <xf numFmtId="0" fontId="86" fillId="0" borderId="11" xfId="68" applyFont="1" applyBorder="1" applyAlignment="1">
      <alignment horizontal="distributed" vertical="center"/>
      <protection/>
    </xf>
    <xf numFmtId="0" fontId="86" fillId="0" borderId="11" xfId="68" applyFont="1" applyBorder="1" applyAlignment="1">
      <alignment horizontal="center" vertical="center"/>
      <protection/>
    </xf>
    <xf numFmtId="0" fontId="86" fillId="0" borderId="15" xfId="68" applyFont="1" applyBorder="1" applyAlignment="1">
      <alignment horizontal="center" vertical="center"/>
      <protection/>
    </xf>
    <xf numFmtId="0" fontId="86" fillId="0" borderId="16" xfId="68" applyFont="1" applyBorder="1" applyAlignment="1">
      <alignment horizontal="center" vertical="center"/>
      <protection/>
    </xf>
    <xf numFmtId="0" fontId="86" fillId="0" borderId="17" xfId="68" applyFont="1" applyBorder="1" applyAlignment="1">
      <alignment horizontal="center" vertical="center"/>
      <protection/>
    </xf>
    <xf numFmtId="0" fontId="95" fillId="0" borderId="24" xfId="68" applyFont="1" applyBorder="1" applyAlignment="1">
      <alignment horizontal="center" vertical="center"/>
      <protection/>
    </xf>
    <xf numFmtId="0" fontId="95" fillId="0" borderId="14" xfId="68" applyFont="1" applyBorder="1" applyAlignment="1">
      <alignment horizontal="center" vertical="center"/>
      <protection/>
    </xf>
    <xf numFmtId="0" fontId="95" fillId="0" borderId="23" xfId="68" applyFont="1" applyBorder="1" applyAlignment="1">
      <alignment horizontal="center" vertical="center"/>
      <protection/>
    </xf>
    <xf numFmtId="0" fontId="86" fillId="0" borderId="10" xfId="69" applyFont="1" applyBorder="1" applyAlignment="1">
      <alignment horizontal="center" vertical="center"/>
      <protection/>
    </xf>
    <xf numFmtId="0" fontId="86" fillId="0" borderId="13" xfId="69" applyFont="1" applyBorder="1" applyAlignment="1">
      <alignment horizontal="center" vertical="center"/>
      <protection/>
    </xf>
    <xf numFmtId="0" fontId="95" fillId="0" borderId="10" xfId="69" applyFont="1" applyBorder="1" applyAlignment="1">
      <alignment horizontal="center" vertical="center"/>
      <protection/>
    </xf>
    <xf numFmtId="0" fontId="95" fillId="0" borderId="13" xfId="69" applyFont="1" applyBorder="1" applyAlignment="1">
      <alignment horizontal="center" vertical="center"/>
      <protection/>
    </xf>
    <xf numFmtId="0" fontId="86" fillId="0" borderId="11" xfId="69" applyFont="1" applyBorder="1" applyAlignment="1">
      <alignment horizontal="center" vertical="center"/>
      <protection/>
    </xf>
    <xf numFmtId="0" fontId="86" fillId="0" borderId="10" xfId="62" applyFont="1" applyBorder="1" applyAlignment="1">
      <alignment horizontal="center" vertical="center"/>
      <protection/>
    </xf>
    <xf numFmtId="0" fontId="86" fillId="0" borderId="13" xfId="62" applyFont="1" applyBorder="1" applyAlignment="1">
      <alignment horizontal="center" vertical="center"/>
      <protection/>
    </xf>
    <xf numFmtId="0" fontId="86" fillId="0" borderId="15" xfId="70" applyFont="1" applyBorder="1" applyAlignment="1">
      <alignment horizontal="center" vertical="center"/>
      <protection/>
    </xf>
    <xf numFmtId="0" fontId="86" fillId="0" borderId="16" xfId="70" applyFont="1" applyBorder="1" applyAlignment="1">
      <alignment horizontal="center" vertical="center"/>
      <protection/>
    </xf>
    <xf numFmtId="0" fontId="86" fillId="0" borderId="17" xfId="70" applyFont="1" applyBorder="1" applyAlignment="1">
      <alignment horizontal="center" vertical="center"/>
      <protection/>
    </xf>
    <xf numFmtId="0" fontId="86" fillId="0" borderId="18" xfId="70" applyFont="1" applyBorder="1" applyAlignment="1">
      <alignment horizontal="center" vertical="center" wrapText="1"/>
      <protection/>
    </xf>
    <xf numFmtId="0" fontId="86" fillId="0" borderId="22" xfId="70" applyFont="1" applyBorder="1" applyAlignment="1">
      <alignment horizontal="center" vertical="center" wrapText="1"/>
      <protection/>
    </xf>
    <xf numFmtId="0" fontId="86" fillId="0" borderId="24" xfId="70" applyFont="1" applyBorder="1" applyAlignment="1">
      <alignment horizontal="center" vertical="center" wrapText="1"/>
      <protection/>
    </xf>
    <xf numFmtId="0" fontId="86" fillId="0" borderId="23" xfId="70" applyFont="1" applyBorder="1" applyAlignment="1">
      <alignment horizontal="center" vertical="center" wrapText="1"/>
      <protection/>
    </xf>
    <xf numFmtId="0" fontId="98" fillId="0" borderId="19" xfId="70" applyFont="1" applyBorder="1" applyAlignment="1">
      <alignment horizontal="center" vertical="center" wrapText="1"/>
      <protection/>
    </xf>
    <xf numFmtId="0" fontId="98" fillId="0" borderId="21" xfId="70" applyFont="1" applyBorder="1" applyAlignment="1">
      <alignment horizontal="center" vertical="center" wrapText="1"/>
      <protection/>
    </xf>
    <xf numFmtId="0" fontId="98" fillId="0" borderId="24" xfId="70" applyFont="1" applyBorder="1" applyAlignment="1">
      <alignment horizontal="center" vertical="center" wrapText="1"/>
      <protection/>
    </xf>
    <xf numFmtId="0" fontId="98" fillId="0" borderId="23" xfId="70" applyFont="1" applyBorder="1" applyAlignment="1">
      <alignment horizontal="center" vertical="center" wrapText="1"/>
      <protection/>
    </xf>
    <xf numFmtId="0" fontId="98" fillId="0" borderId="21" xfId="70" applyFont="1" applyBorder="1" applyAlignment="1">
      <alignment horizontal="center" vertical="center"/>
      <protection/>
    </xf>
    <xf numFmtId="0" fontId="98" fillId="0" borderId="24" xfId="70" applyFont="1" applyBorder="1" applyAlignment="1">
      <alignment horizontal="center" vertical="center"/>
      <protection/>
    </xf>
    <xf numFmtId="0" fontId="98" fillId="0" borderId="23" xfId="70" applyFont="1" applyBorder="1" applyAlignment="1">
      <alignment horizontal="center" vertical="center"/>
      <protection/>
    </xf>
    <xf numFmtId="0" fontId="86" fillId="0" borderId="19" xfId="70" applyFont="1" applyBorder="1" applyAlignment="1">
      <alignment horizontal="center" vertical="center" textRotation="255"/>
      <protection/>
    </xf>
    <xf numFmtId="0" fontId="86" fillId="0" borderId="21" xfId="70" applyFont="1" applyBorder="1" applyAlignment="1">
      <alignment horizontal="center" vertical="center" textRotation="255"/>
      <protection/>
    </xf>
    <xf numFmtId="0" fontId="86" fillId="0" borderId="18" xfId="70" applyFont="1" applyBorder="1" applyAlignment="1">
      <alignment horizontal="center" vertical="center" textRotation="255"/>
      <protection/>
    </xf>
    <xf numFmtId="0" fontId="86" fillId="0" borderId="22" xfId="70" applyFont="1" applyBorder="1" applyAlignment="1">
      <alignment horizontal="center" vertical="center" textRotation="255"/>
      <protection/>
    </xf>
    <xf numFmtId="0" fontId="86" fillId="0" borderId="24" xfId="70" applyFont="1" applyBorder="1" applyAlignment="1">
      <alignment horizontal="center" vertical="center" textRotation="255"/>
      <protection/>
    </xf>
    <xf numFmtId="0" fontId="86" fillId="0" borderId="23" xfId="70" applyFont="1" applyBorder="1" applyAlignment="1">
      <alignment horizontal="center" vertical="center" textRotation="255"/>
      <protection/>
    </xf>
    <xf numFmtId="0" fontId="86" fillId="0" borderId="10" xfId="70" applyFont="1" applyBorder="1" applyAlignment="1">
      <alignment horizontal="center" vertical="center" textRotation="255"/>
      <protection/>
    </xf>
    <xf numFmtId="0" fontId="86" fillId="0" borderId="12" xfId="70" applyFont="1" applyBorder="1" applyAlignment="1">
      <alignment horizontal="center" vertical="center" textRotation="255"/>
      <protection/>
    </xf>
    <xf numFmtId="0" fontId="86" fillId="0" borderId="18" xfId="70" applyFont="1" applyBorder="1" applyAlignment="1">
      <alignment horizontal="center" vertical="center"/>
      <protection/>
    </xf>
    <xf numFmtId="0" fontId="86" fillId="0" borderId="22" xfId="70" applyFont="1" applyBorder="1" applyAlignment="1">
      <alignment horizontal="center" vertical="center"/>
      <protection/>
    </xf>
    <xf numFmtId="0" fontId="86" fillId="0" borderId="24" xfId="70" applyFont="1" applyBorder="1" applyAlignment="1">
      <alignment horizontal="center" vertical="center"/>
      <protection/>
    </xf>
    <xf numFmtId="0" fontId="86" fillId="0" borderId="23" xfId="70" applyFont="1" applyBorder="1" applyAlignment="1">
      <alignment horizontal="center" vertical="center"/>
      <protection/>
    </xf>
    <xf numFmtId="0" fontId="86" fillId="0" borderId="0" xfId="70" applyFont="1" applyBorder="1" applyAlignment="1">
      <alignment horizontal="center" vertical="center"/>
      <protection/>
    </xf>
    <xf numFmtId="0" fontId="86" fillId="0" borderId="14" xfId="70" applyFont="1" applyBorder="1" applyAlignment="1">
      <alignment horizontal="center" vertical="center"/>
      <protection/>
    </xf>
    <xf numFmtId="0" fontId="86" fillId="0" borderId="13" xfId="70" applyFont="1" applyBorder="1" applyAlignment="1">
      <alignment horizontal="center" vertical="center" textRotation="255"/>
      <protection/>
    </xf>
    <xf numFmtId="0" fontId="86" fillId="0" borderId="19" xfId="70" applyFont="1" applyBorder="1" applyAlignment="1">
      <alignment horizontal="center" vertical="center"/>
      <protection/>
    </xf>
    <xf numFmtId="0" fontId="86" fillId="0" borderId="20" xfId="70" applyFont="1" applyBorder="1" applyAlignment="1">
      <alignment horizontal="center" vertical="center"/>
      <protection/>
    </xf>
    <xf numFmtId="0" fontId="86" fillId="0" borderId="21" xfId="70" applyFont="1" applyBorder="1" applyAlignment="1">
      <alignment horizontal="center" vertical="center"/>
      <protection/>
    </xf>
    <xf numFmtId="0" fontId="95" fillId="0" borderId="19" xfId="70" applyFont="1" applyBorder="1" applyAlignment="1">
      <alignment horizontal="center" vertical="center" wrapText="1"/>
      <protection/>
    </xf>
    <xf numFmtId="0" fontId="95" fillId="0" borderId="21" xfId="70" applyFont="1" applyBorder="1" applyAlignment="1">
      <alignment horizontal="center" vertical="center" wrapText="1"/>
      <protection/>
    </xf>
    <xf numFmtId="0" fontId="95" fillId="0" borderId="24" xfId="70" applyFont="1" applyBorder="1" applyAlignment="1">
      <alignment horizontal="center" vertical="center" wrapText="1"/>
      <protection/>
    </xf>
    <xf numFmtId="0" fontId="95" fillId="0" borderId="23" xfId="70" applyFont="1" applyBorder="1" applyAlignment="1">
      <alignment horizontal="center" vertical="center" wrapText="1"/>
      <protection/>
    </xf>
    <xf numFmtId="0" fontId="95" fillId="0" borderId="18" xfId="70" applyFont="1" applyBorder="1" applyAlignment="1">
      <alignment horizontal="center" vertical="center" wrapText="1"/>
      <protection/>
    </xf>
    <xf numFmtId="0" fontId="95" fillId="0" borderId="22" xfId="70" applyFont="1" applyBorder="1" applyAlignment="1">
      <alignment horizontal="center" vertical="center"/>
      <protection/>
    </xf>
    <xf numFmtId="0" fontId="95" fillId="0" borderId="24" xfId="70" applyFont="1" applyBorder="1" applyAlignment="1">
      <alignment horizontal="center" vertical="center"/>
      <protection/>
    </xf>
    <xf numFmtId="0" fontId="95" fillId="0" borderId="23" xfId="70" applyFont="1" applyBorder="1" applyAlignment="1">
      <alignment horizontal="center" vertical="center"/>
      <protection/>
    </xf>
    <xf numFmtId="0" fontId="86" fillId="0" borderId="15" xfId="71" applyFont="1" applyBorder="1" applyAlignment="1">
      <alignment horizontal="center" vertical="center"/>
      <protection/>
    </xf>
    <xf numFmtId="0" fontId="86" fillId="0" borderId="16" xfId="71" applyFont="1" applyBorder="1" applyAlignment="1">
      <alignment horizontal="center" vertical="center"/>
      <protection/>
    </xf>
    <xf numFmtId="0" fontId="86" fillId="0" borderId="17" xfId="71" applyFont="1" applyBorder="1" applyAlignment="1">
      <alignment horizontal="center" vertical="center"/>
      <protection/>
    </xf>
    <xf numFmtId="0" fontId="86" fillId="0" borderId="10" xfId="71" applyFont="1" applyBorder="1" applyAlignment="1">
      <alignment horizontal="center" vertical="center"/>
      <protection/>
    </xf>
    <xf numFmtId="0" fontId="86" fillId="0" borderId="13" xfId="71" applyFont="1" applyBorder="1" applyAlignment="1">
      <alignment horizontal="center" vertical="center"/>
      <protection/>
    </xf>
    <xf numFmtId="0" fontId="86" fillId="0" borderId="19" xfId="71" applyFont="1" applyBorder="1" applyAlignment="1">
      <alignment horizontal="center" vertical="center"/>
      <protection/>
    </xf>
    <xf numFmtId="0" fontId="86" fillId="0" borderId="21" xfId="71" applyFont="1" applyBorder="1" applyAlignment="1">
      <alignment horizontal="center" vertical="center"/>
      <protection/>
    </xf>
    <xf numFmtId="0" fontId="86" fillId="0" borderId="24" xfId="71" applyFont="1" applyBorder="1" applyAlignment="1">
      <alignment horizontal="center" vertical="center"/>
      <protection/>
    </xf>
    <xf numFmtId="0" fontId="86" fillId="0" borderId="23" xfId="71" applyFont="1" applyBorder="1" applyAlignment="1">
      <alignment horizontal="center" vertical="center"/>
      <protection/>
    </xf>
    <xf numFmtId="0" fontId="86" fillId="0" borderId="20" xfId="71" applyFont="1" applyBorder="1" applyAlignment="1">
      <alignment horizontal="center" vertical="center"/>
      <protection/>
    </xf>
    <xf numFmtId="0" fontId="86" fillId="0" borderId="14" xfId="71" applyFont="1" applyBorder="1" applyAlignment="1">
      <alignment horizontal="center" vertical="center"/>
      <protection/>
    </xf>
    <xf numFmtId="209" fontId="86" fillId="0" borderId="15" xfId="49" applyNumberFormat="1" applyFont="1" applyBorder="1" applyAlignment="1">
      <alignment horizontal="right" vertical="center"/>
    </xf>
    <xf numFmtId="209" fontId="86" fillId="0" borderId="17" xfId="49" applyNumberFormat="1" applyFont="1" applyBorder="1" applyAlignment="1">
      <alignment horizontal="right" vertical="center"/>
    </xf>
    <xf numFmtId="38" fontId="86" fillId="0" borderId="15" xfId="49" applyFont="1" applyBorder="1" applyAlignment="1">
      <alignment horizontal="center" vertical="center"/>
    </xf>
    <xf numFmtId="38" fontId="86" fillId="0" borderId="16" xfId="49" applyFont="1" applyBorder="1" applyAlignment="1">
      <alignment horizontal="center" vertical="center"/>
    </xf>
    <xf numFmtId="38" fontId="86" fillId="0" borderId="17" xfId="49" applyFont="1" applyBorder="1" applyAlignment="1">
      <alignment horizontal="center" vertical="center"/>
    </xf>
    <xf numFmtId="38" fontId="86" fillId="0" borderId="18" xfId="49" applyFont="1" applyBorder="1" applyAlignment="1">
      <alignment horizontal="center" vertical="center"/>
    </xf>
    <xf numFmtId="38" fontId="86" fillId="0" borderId="11" xfId="49" applyFont="1" applyBorder="1" applyAlignment="1">
      <alignment horizontal="center" vertical="center"/>
    </xf>
    <xf numFmtId="209" fontId="86" fillId="0" borderId="19" xfId="49" applyNumberFormat="1" applyFont="1" applyBorder="1" applyAlignment="1">
      <alignment horizontal="right" vertical="center"/>
    </xf>
    <xf numFmtId="209" fontId="86" fillId="0" borderId="21" xfId="49" applyNumberFormat="1" applyFont="1" applyBorder="1" applyAlignment="1">
      <alignment horizontal="right" vertical="center"/>
    </xf>
    <xf numFmtId="38" fontId="86" fillId="0" borderId="11" xfId="49" applyFont="1" applyFill="1" applyBorder="1" applyAlignment="1">
      <alignment horizontal="center" vertical="distributed" textRotation="255"/>
    </xf>
    <xf numFmtId="38" fontId="86" fillId="0" borderId="15" xfId="49" applyFont="1" applyFill="1" applyBorder="1" applyAlignment="1" quotePrefix="1">
      <alignment horizontal="center" vertical="center"/>
    </xf>
    <xf numFmtId="38" fontId="86" fillId="0" borderId="16" xfId="49" applyFont="1" applyFill="1" applyBorder="1" applyAlignment="1" quotePrefix="1">
      <alignment horizontal="center" vertical="center"/>
    </xf>
    <xf numFmtId="38" fontId="86" fillId="0" borderId="17" xfId="49" applyFont="1" applyFill="1" applyBorder="1" applyAlignment="1" quotePrefix="1">
      <alignment horizontal="center" vertical="center"/>
    </xf>
    <xf numFmtId="38" fontId="86" fillId="0" borderId="10" xfId="49" applyFont="1" applyFill="1" applyBorder="1" applyAlignment="1">
      <alignment horizontal="center" vertical="distributed" textRotation="255"/>
    </xf>
    <xf numFmtId="38" fontId="86" fillId="0" borderId="12" xfId="49" applyFont="1" applyFill="1" applyBorder="1" applyAlignment="1">
      <alignment horizontal="center" vertical="distributed" textRotation="255"/>
    </xf>
    <xf numFmtId="38" fontId="86" fillId="0" borderId="13" xfId="49" applyFont="1" applyFill="1" applyBorder="1" applyAlignment="1">
      <alignment horizontal="center" vertical="distributed" textRotation="255"/>
    </xf>
    <xf numFmtId="38" fontId="86" fillId="0" borderId="19" xfId="49" applyFont="1" applyFill="1" applyBorder="1" applyAlignment="1" quotePrefix="1">
      <alignment horizontal="center" vertical="center"/>
    </xf>
    <xf numFmtId="38" fontId="86" fillId="0" borderId="21" xfId="49" applyFont="1" applyFill="1" applyBorder="1" applyAlignment="1" quotePrefix="1">
      <alignment horizontal="center" vertical="center"/>
    </xf>
    <xf numFmtId="38" fontId="86" fillId="0" borderId="24" xfId="49" applyFont="1" applyFill="1" applyBorder="1" applyAlignment="1" quotePrefix="1">
      <alignment horizontal="center" vertical="center"/>
    </xf>
    <xf numFmtId="38" fontId="86" fillId="0" borderId="23" xfId="49" applyFont="1" applyFill="1" applyBorder="1" applyAlignment="1" quotePrefix="1">
      <alignment horizontal="center" vertical="center"/>
    </xf>
    <xf numFmtId="0" fontId="86" fillId="0" borderId="15" xfId="72" applyFont="1" applyBorder="1" applyAlignment="1">
      <alignment horizontal="center" vertical="center"/>
      <protection/>
    </xf>
    <xf numFmtId="0" fontId="86" fillId="0" borderId="17" xfId="72" applyFont="1" applyBorder="1" applyAlignment="1">
      <alignment horizontal="center" vertical="center"/>
      <protection/>
    </xf>
    <xf numFmtId="0" fontId="86" fillId="0" borderId="19" xfId="72" applyFont="1" applyBorder="1" applyAlignment="1">
      <alignment horizontal="center" vertical="center"/>
      <protection/>
    </xf>
    <xf numFmtId="0" fontId="86" fillId="0" borderId="21" xfId="72" applyFont="1" applyBorder="1" applyAlignment="1">
      <alignment horizontal="center" vertical="center"/>
      <protection/>
    </xf>
    <xf numFmtId="0" fontId="86" fillId="0" borderId="24" xfId="72" applyFont="1" applyBorder="1" applyAlignment="1">
      <alignment horizontal="center" vertical="center"/>
      <protection/>
    </xf>
    <xf numFmtId="0" fontId="86" fillId="0" borderId="23" xfId="72" applyFont="1" applyBorder="1" applyAlignment="1">
      <alignment horizontal="center" vertical="center"/>
      <protection/>
    </xf>
    <xf numFmtId="0" fontId="86" fillId="0" borderId="10" xfId="72" applyFont="1" applyBorder="1" applyAlignment="1">
      <alignment horizontal="center" vertical="center" wrapText="1"/>
      <protection/>
    </xf>
    <xf numFmtId="0" fontId="86" fillId="0" borderId="13" xfId="72" applyFont="1" applyBorder="1" applyAlignment="1">
      <alignment horizontal="center" vertical="center" wrapText="1"/>
      <protection/>
    </xf>
    <xf numFmtId="0" fontId="98" fillId="0" borderId="10" xfId="72" applyFont="1" applyFill="1" applyBorder="1" applyAlignment="1">
      <alignment horizontal="center" vertical="center" wrapText="1"/>
      <protection/>
    </xf>
    <xf numFmtId="0" fontId="98" fillId="0" borderId="13" xfId="72" applyFont="1" applyFill="1" applyBorder="1" applyAlignment="1">
      <alignment horizontal="center" vertical="center" wrapText="1"/>
      <protection/>
    </xf>
    <xf numFmtId="0" fontId="98" fillId="0" borderId="10" xfId="72" applyFont="1" applyBorder="1" applyAlignment="1" quotePrefix="1">
      <alignment horizontal="center" vertical="center" wrapText="1"/>
      <protection/>
    </xf>
    <xf numFmtId="0" fontId="98" fillId="0" borderId="13" xfId="72" applyFont="1" applyBorder="1" applyAlignment="1" quotePrefix="1">
      <alignment horizontal="center" vertical="center" wrapText="1"/>
      <protection/>
    </xf>
    <xf numFmtId="0" fontId="86" fillId="0" borderId="16" xfId="72" applyFont="1" applyBorder="1" applyAlignment="1">
      <alignment horizontal="center" vertical="center"/>
      <protection/>
    </xf>
    <xf numFmtId="0" fontId="86" fillId="0" borderId="10" xfId="72" applyFont="1" applyBorder="1" applyAlignment="1">
      <alignment horizontal="center" vertical="center"/>
      <protection/>
    </xf>
    <xf numFmtId="0" fontId="86" fillId="0" borderId="13" xfId="72" applyFont="1" applyBorder="1" applyAlignment="1">
      <alignment horizontal="center" vertical="center"/>
      <protection/>
    </xf>
    <xf numFmtId="0" fontId="86" fillId="0" borderId="15" xfId="72" applyFont="1" applyFill="1" applyBorder="1" applyAlignment="1">
      <alignment horizontal="center" vertical="center"/>
      <protection/>
    </xf>
    <xf numFmtId="0" fontId="86" fillId="0" borderId="16" xfId="72" applyFont="1" applyFill="1" applyBorder="1" applyAlignment="1">
      <alignment horizontal="center" vertical="center"/>
      <protection/>
    </xf>
    <xf numFmtId="0" fontId="86" fillId="0" borderId="17" xfId="72" applyFont="1" applyFill="1" applyBorder="1" applyAlignment="1">
      <alignment horizontal="center" vertical="center"/>
      <protection/>
    </xf>
    <xf numFmtId="0" fontId="86" fillId="0" borderId="11" xfId="72" applyFont="1" applyBorder="1" applyAlignment="1">
      <alignment horizontal="center" vertical="center"/>
      <protection/>
    </xf>
    <xf numFmtId="0" fontId="86" fillId="0" borderId="19" xfId="72" applyFont="1" applyBorder="1" applyAlignment="1">
      <alignment horizontal="center" vertical="center" wrapText="1"/>
      <protection/>
    </xf>
    <xf numFmtId="0" fontId="86" fillId="0" borderId="21" xfId="72" applyFont="1" applyBorder="1" applyAlignment="1">
      <alignment horizontal="center" vertical="center" wrapText="1"/>
      <protection/>
    </xf>
    <xf numFmtId="0" fontId="86" fillId="0" borderId="24" xfId="72" applyFont="1" applyBorder="1" applyAlignment="1">
      <alignment horizontal="center" vertical="center" wrapText="1"/>
      <protection/>
    </xf>
    <xf numFmtId="0" fontId="86" fillId="0" borderId="23" xfId="72" applyFont="1" applyBorder="1" applyAlignment="1">
      <alignment horizontal="center" vertical="center" wrapText="1"/>
      <protection/>
    </xf>
    <xf numFmtId="0" fontId="86" fillId="0" borderId="10" xfId="73" applyFont="1" applyBorder="1" applyAlignment="1">
      <alignment horizontal="center" vertical="center"/>
      <protection/>
    </xf>
    <xf numFmtId="0" fontId="86" fillId="0" borderId="13" xfId="73" applyFont="1" applyBorder="1" applyAlignment="1">
      <alignment horizontal="center" vertical="center"/>
      <protection/>
    </xf>
    <xf numFmtId="179" fontId="95" fillId="0" borderId="15" xfId="49" applyNumberFormat="1" applyFont="1" applyFill="1" applyBorder="1" applyAlignment="1">
      <alignment vertical="center"/>
    </xf>
    <xf numFmtId="0" fontId="86" fillId="0" borderId="17" xfId="73" applyFont="1" applyFill="1" applyBorder="1">
      <alignment/>
      <protection/>
    </xf>
    <xf numFmtId="179" fontId="95" fillId="0" borderId="17" xfId="49" applyNumberFormat="1" applyFont="1" applyFill="1" applyBorder="1" applyAlignment="1">
      <alignment vertical="center"/>
    </xf>
    <xf numFmtId="0" fontId="95" fillId="0" borderId="10" xfId="73" applyFont="1" applyBorder="1" applyAlignment="1">
      <alignment horizontal="center" vertical="center"/>
      <protection/>
    </xf>
    <xf numFmtId="0" fontId="95" fillId="0" borderId="13" xfId="73" applyFont="1" applyBorder="1" applyAlignment="1">
      <alignment horizontal="center" vertical="center"/>
      <protection/>
    </xf>
    <xf numFmtId="179" fontId="95" fillId="0" borderId="15" xfId="49" applyNumberFormat="1" applyFont="1" applyFill="1" applyBorder="1" applyAlignment="1">
      <alignment horizontal="right" vertical="center"/>
    </xf>
    <xf numFmtId="179" fontId="95" fillId="0" borderId="17" xfId="49" applyNumberFormat="1" applyFont="1" applyFill="1" applyBorder="1" applyAlignment="1">
      <alignment horizontal="right" vertical="center"/>
    </xf>
    <xf numFmtId="179" fontId="25" fillId="0" borderId="15" xfId="49" applyNumberFormat="1" applyFont="1" applyFill="1" applyBorder="1" applyAlignment="1">
      <alignment vertical="center"/>
    </xf>
    <xf numFmtId="0" fontId="2" fillId="0" borderId="17" xfId="73" applyFont="1" applyFill="1" applyBorder="1">
      <alignment/>
      <protection/>
    </xf>
    <xf numFmtId="0" fontId="98" fillId="0" borderId="10" xfId="73" applyFont="1" applyBorder="1" applyAlignment="1">
      <alignment horizontal="center" vertical="center"/>
      <protection/>
    </xf>
    <xf numFmtId="0" fontId="98" fillId="0" borderId="13" xfId="73" applyFont="1" applyBorder="1" applyAlignment="1">
      <alignment horizontal="center" vertical="center"/>
      <protection/>
    </xf>
    <xf numFmtId="0" fontId="95" fillId="0" borderId="11" xfId="73" applyFont="1" applyFill="1" applyBorder="1" applyAlignment="1">
      <alignment horizontal="center" vertical="center" wrapText="1"/>
      <protection/>
    </xf>
    <xf numFmtId="0" fontId="86" fillId="0" borderId="15" xfId="74" applyFont="1" applyBorder="1" applyAlignment="1">
      <alignment horizontal="center" vertical="center"/>
      <protection/>
    </xf>
    <xf numFmtId="0" fontId="86" fillId="0" borderId="17" xfId="74" applyFont="1" applyBorder="1" applyAlignment="1">
      <alignment horizontal="center" vertical="center"/>
      <protection/>
    </xf>
    <xf numFmtId="194" fontId="86" fillId="0" borderId="15" xfId="49" applyNumberFormat="1" applyFont="1" applyBorder="1" applyAlignment="1">
      <alignment vertical="center"/>
    </xf>
    <xf numFmtId="194" fontId="86" fillId="0" borderId="17" xfId="49" applyNumberFormat="1" applyFont="1" applyBorder="1" applyAlignment="1">
      <alignment vertical="center"/>
    </xf>
    <xf numFmtId="0" fontId="91" fillId="0" borderId="17" xfId="0" applyFont="1" applyBorder="1" applyAlignment="1">
      <alignment vertical="center"/>
    </xf>
    <xf numFmtId="194" fontId="86" fillId="0" borderId="15" xfId="49" applyNumberFormat="1" applyFont="1" applyBorder="1" applyAlignment="1">
      <alignment horizontal="right" vertical="center"/>
    </xf>
    <xf numFmtId="194" fontId="86" fillId="0" borderId="17" xfId="49" applyNumberFormat="1" applyFont="1" applyBorder="1" applyAlignment="1">
      <alignment horizontal="right" vertical="center"/>
    </xf>
    <xf numFmtId="194" fontId="86" fillId="0" borderId="15" xfId="49" applyNumberFormat="1" applyFont="1" applyFill="1" applyBorder="1" applyAlignment="1">
      <alignment vertical="center"/>
    </xf>
    <xf numFmtId="0" fontId="91" fillId="0" borderId="17" xfId="0" applyFont="1" applyFill="1" applyBorder="1" applyAlignment="1">
      <alignment vertical="center"/>
    </xf>
    <xf numFmtId="179" fontId="95" fillId="0" borderId="15" xfId="49" applyNumberFormat="1" applyFont="1" applyBorder="1" applyAlignment="1">
      <alignment vertical="center"/>
    </xf>
    <xf numFmtId="179" fontId="95" fillId="0" borderId="17" xfId="49" applyNumberFormat="1" applyFont="1" applyBorder="1" applyAlignment="1">
      <alignment vertical="center"/>
    </xf>
    <xf numFmtId="179" fontId="95" fillId="0" borderId="15" xfId="49" applyNumberFormat="1" applyFont="1" applyBorder="1" applyAlignment="1">
      <alignment horizontal="right" vertical="center"/>
    </xf>
    <xf numFmtId="179" fontId="95" fillId="0" borderId="17" xfId="49" applyNumberFormat="1" applyFont="1" applyBorder="1" applyAlignment="1">
      <alignment horizontal="right" vertical="center"/>
    </xf>
    <xf numFmtId="0" fontId="86" fillId="0" borderId="10" xfId="74" applyFont="1" applyBorder="1" applyAlignment="1">
      <alignment horizontal="center" vertical="center"/>
      <protection/>
    </xf>
    <xf numFmtId="0" fontId="86" fillId="0" borderId="13" xfId="74" applyFont="1" applyBorder="1" applyAlignment="1">
      <alignment horizontal="center" vertical="center"/>
      <protection/>
    </xf>
    <xf numFmtId="0" fontId="86" fillId="0" borderId="10" xfId="74" applyFont="1" applyBorder="1" applyAlignment="1">
      <alignment horizontal="center" vertical="center" wrapText="1"/>
      <protection/>
    </xf>
    <xf numFmtId="0" fontId="86" fillId="0" borderId="13" xfId="74" applyFont="1" applyBorder="1" applyAlignment="1">
      <alignment horizontal="center" vertical="center" wrapText="1"/>
      <protection/>
    </xf>
    <xf numFmtId="0" fontId="98" fillId="0" borderId="10" xfId="74" applyFont="1" applyBorder="1" applyAlignment="1">
      <alignment horizontal="center" vertical="center"/>
      <protection/>
    </xf>
    <xf numFmtId="0" fontId="98" fillId="0" borderId="13" xfId="74" applyFont="1" applyBorder="1" applyAlignment="1">
      <alignment horizontal="center" vertical="center"/>
      <protection/>
    </xf>
    <xf numFmtId="0" fontId="86" fillId="0" borderId="19" xfId="74" applyFont="1" applyBorder="1" applyAlignment="1">
      <alignment horizontal="center" vertical="center" wrapText="1"/>
      <protection/>
    </xf>
    <xf numFmtId="0" fontId="91" fillId="0" borderId="24" xfId="0" applyFont="1" applyBorder="1" applyAlignment="1">
      <alignment horizontal="center" vertical="center" wrapText="1"/>
    </xf>
    <xf numFmtId="0" fontId="91" fillId="0" borderId="20" xfId="0" applyFont="1" applyBorder="1" applyAlignment="1">
      <alignment horizontal="center" vertical="center" wrapText="1"/>
    </xf>
    <xf numFmtId="0" fontId="86" fillId="0" borderId="24" xfId="74" applyFont="1" applyBorder="1" applyAlignment="1">
      <alignment horizontal="center" vertical="center" wrapText="1"/>
      <protection/>
    </xf>
    <xf numFmtId="0" fontId="91" fillId="0" borderId="23" xfId="0" applyFont="1" applyBorder="1" applyAlignment="1">
      <alignment horizontal="center" vertical="center" wrapText="1"/>
    </xf>
    <xf numFmtId="0" fontId="86" fillId="0" borderId="15" xfId="63" applyFont="1" applyFill="1" applyBorder="1" applyAlignment="1">
      <alignment horizontal="center" vertical="center" shrinkToFit="1"/>
      <protection/>
    </xf>
    <xf numFmtId="0" fontId="93" fillId="0" borderId="17" xfId="75" applyFont="1" applyBorder="1" applyAlignment="1">
      <alignment horizontal="center" vertical="center" shrinkToFit="1"/>
      <protection/>
    </xf>
    <xf numFmtId="41" fontId="86" fillId="0" borderId="41" xfId="63" applyNumberFormat="1" applyFont="1" applyBorder="1" applyAlignment="1">
      <alignment horizontal="center" vertical="center"/>
      <protection/>
    </xf>
    <xf numFmtId="41" fontId="86" fillId="0" borderId="42" xfId="63" applyNumberFormat="1" applyFont="1" applyBorder="1" applyAlignment="1">
      <alignment horizontal="center" vertical="center"/>
      <protection/>
    </xf>
    <xf numFmtId="41" fontId="86" fillId="0" borderId="43" xfId="63" applyNumberFormat="1" applyFont="1" applyBorder="1" applyAlignment="1">
      <alignment horizontal="center" vertical="center"/>
      <protection/>
    </xf>
    <xf numFmtId="41" fontId="86" fillId="0" borderId="44" xfId="63" applyNumberFormat="1" applyFont="1" applyBorder="1" applyAlignment="1">
      <alignment horizontal="center" vertical="center"/>
      <protection/>
    </xf>
    <xf numFmtId="41" fontId="86" fillId="0" borderId="45" xfId="63" applyNumberFormat="1" applyFont="1" applyBorder="1" applyAlignment="1">
      <alignment horizontal="center" vertical="center"/>
      <protection/>
    </xf>
    <xf numFmtId="41" fontId="86" fillId="0" borderId="46" xfId="63" applyNumberFormat="1" applyFont="1" applyBorder="1" applyAlignment="1">
      <alignment horizontal="center" vertical="center"/>
      <protection/>
    </xf>
    <xf numFmtId="0" fontId="86" fillId="0" borderId="10" xfId="63" applyFont="1" applyFill="1" applyBorder="1" applyAlignment="1">
      <alignment horizontal="center" vertical="center" wrapText="1"/>
      <protection/>
    </xf>
    <xf numFmtId="0" fontId="86" fillId="0" borderId="13" xfId="63" applyFont="1" applyFill="1" applyBorder="1" applyAlignment="1">
      <alignment horizontal="center" vertical="center" wrapText="1"/>
      <protection/>
    </xf>
    <xf numFmtId="0" fontId="86" fillId="0" borderId="12" xfId="63" applyFont="1" applyFill="1" applyBorder="1" applyAlignment="1">
      <alignment horizontal="center" vertical="center" wrapText="1"/>
      <protection/>
    </xf>
    <xf numFmtId="0" fontId="86" fillId="0" borderId="19" xfId="63" applyFont="1" applyBorder="1" applyAlignment="1">
      <alignment horizontal="center" vertical="center"/>
      <protection/>
    </xf>
    <xf numFmtId="0" fontId="86" fillId="0" borderId="20" xfId="63" applyFont="1" applyBorder="1" applyAlignment="1">
      <alignment horizontal="center" vertical="center"/>
      <protection/>
    </xf>
    <xf numFmtId="0" fontId="86" fillId="0" borderId="21" xfId="63" applyFont="1" applyBorder="1" applyAlignment="1">
      <alignment horizontal="center" vertical="center"/>
      <protection/>
    </xf>
    <xf numFmtId="0" fontId="86" fillId="0" borderId="24" xfId="63" applyFont="1" applyBorder="1" applyAlignment="1">
      <alignment horizontal="center" vertical="center"/>
      <protection/>
    </xf>
    <xf numFmtId="0" fontId="86" fillId="0" borderId="14" xfId="63" applyFont="1" applyBorder="1" applyAlignment="1">
      <alignment horizontal="center" vertical="center"/>
      <protection/>
    </xf>
    <xf numFmtId="0" fontId="86" fillId="0" borderId="23" xfId="63" applyFont="1" applyBorder="1" applyAlignment="1">
      <alignment horizontal="center" vertical="center"/>
      <protection/>
    </xf>
    <xf numFmtId="0" fontId="93" fillId="0" borderId="21" xfId="63" applyFont="1" applyBorder="1" applyAlignment="1">
      <alignment horizontal="center" vertical="center" wrapText="1"/>
      <protection/>
    </xf>
    <xf numFmtId="0" fontId="86" fillId="0" borderId="22" xfId="63" applyFont="1" applyBorder="1" applyAlignment="1">
      <alignment horizontal="center" vertical="center" wrapText="1"/>
      <protection/>
    </xf>
    <xf numFmtId="0" fontId="93" fillId="0" borderId="23" xfId="63" applyFont="1" applyBorder="1" applyAlignment="1">
      <alignment horizontal="center" vertical="center" wrapText="1"/>
      <protection/>
    </xf>
    <xf numFmtId="0" fontId="86" fillId="0" borderId="10" xfId="63" applyFont="1" applyBorder="1" applyAlignment="1">
      <alignment horizontal="center" vertical="center" wrapText="1"/>
      <protection/>
    </xf>
    <xf numFmtId="0" fontId="86" fillId="0" borderId="12" xfId="63" applyFont="1" applyBorder="1" applyAlignment="1">
      <alignment horizontal="center" vertical="center" wrapText="1"/>
      <protection/>
    </xf>
    <xf numFmtId="0" fontId="86" fillId="0" borderId="13" xfId="63" applyFont="1" applyBorder="1" applyAlignment="1">
      <alignment horizontal="center" vertical="center" wrapText="1"/>
      <protection/>
    </xf>
    <xf numFmtId="0" fontId="86" fillId="0" borderId="10" xfId="63" applyFont="1" applyFill="1" applyBorder="1" applyAlignment="1">
      <alignment horizontal="center" vertical="center" textRotation="255"/>
      <protection/>
    </xf>
    <xf numFmtId="0" fontId="91" fillId="0" borderId="12" xfId="0" applyFont="1" applyBorder="1" applyAlignment="1">
      <alignment horizontal="center" vertical="center" textRotation="255"/>
    </xf>
    <xf numFmtId="0" fontId="91" fillId="0" borderId="13" xfId="0" applyFont="1" applyBorder="1" applyAlignment="1">
      <alignment horizontal="center" vertical="center" textRotation="255"/>
    </xf>
    <xf numFmtId="0" fontId="86" fillId="0" borderId="19" xfId="75" applyFont="1" applyBorder="1" applyAlignment="1" applyProtection="1">
      <alignment horizontal="center" vertical="center" wrapText="1"/>
      <protection locked="0"/>
    </xf>
    <xf numFmtId="0" fontId="86" fillId="0" borderId="21" xfId="75" applyFont="1" applyBorder="1" applyAlignment="1" applyProtection="1">
      <alignment horizontal="center" vertical="center"/>
      <protection locked="0"/>
    </xf>
    <xf numFmtId="0" fontId="86" fillId="0" borderId="24" xfId="75" applyFont="1" applyBorder="1" applyAlignment="1" applyProtection="1">
      <alignment horizontal="center" vertical="center"/>
      <protection locked="0"/>
    </xf>
    <xf numFmtId="0" fontId="86" fillId="0" borderId="23" xfId="75" applyFont="1" applyBorder="1" applyAlignment="1" applyProtection="1">
      <alignment horizontal="center" vertical="center"/>
      <protection locked="0"/>
    </xf>
    <xf numFmtId="0" fontId="86" fillId="0" borderId="21" xfId="75" applyFont="1" applyBorder="1" applyAlignment="1" applyProtection="1">
      <alignment horizontal="center" vertical="center" wrapText="1"/>
      <protection locked="0"/>
    </xf>
    <xf numFmtId="0" fontId="86" fillId="0" borderId="24" xfId="75" applyFont="1" applyBorder="1" applyAlignment="1" applyProtection="1">
      <alignment horizontal="center" vertical="center" wrapText="1"/>
      <protection locked="0"/>
    </xf>
    <xf numFmtId="0" fontId="86" fillId="0" borderId="23" xfId="75" applyFont="1" applyBorder="1" applyAlignment="1" applyProtection="1">
      <alignment horizontal="center" vertical="center" wrapText="1"/>
      <protection locked="0"/>
    </xf>
    <xf numFmtId="0" fontId="86" fillId="0" borderId="19" xfId="75" applyFont="1" applyBorder="1" applyAlignment="1" applyProtection="1">
      <alignment horizontal="center" vertical="center"/>
      <protection locked="0"/>
    </xf>
    <xf numFmtId="0" fontId="86" fillId="0" borderId="20" xfId="75" applyFont="1" applyBorder="1" applyAlignment="1" applyProtection="1">
      <alignment horizontal="center" vertical="center"/>
      <protection locked="0"/>
    </xf>
    <xf numFmtId="0" fontId="86" fillId="0" borderId="14" xfId="75" applyFont="1" applyBorder="1" applyAlignment="1" applyProtection="1">
      <alignment horizontal="center" vertical="center"/>
      <protection locked="0"/>
    </xf>
    <xf numFmtId="0" fontId="98" fillId="0" borderId="19" xfId="75" applyFont="1" applyBorder="1" applyAlignment="1" applyProtection="1">
      <alignment horizontal="center" vertical="center" wrapText="1"/>
      <protection locked="0"/>
    </xf>
    <xf numFmtId="0" fontId="98" fillId="0" borderId="21" xfId="75" applyFont="1" applyBorder="1" applyAlignment="1" applyProtection="1">
      <alignment horizontal="center" vertical="center" wrapText="1"/>
      <protection locked="0"/>
    </xf>
    <xf numFmtId="0" fontId="98" fillId="0" borderId="24" xfId="75" applyFont="1" applyBorder="1" applyAlignment="1" applyProtection="1">
      <alignment horizontal="center" vertical="center" wrapText="1"/>
      <protection locked="0"/>
    </xf>
    <xf numFmtId="0" fontId="98" fillId="0" borderId="23" xfId="75" applyFont="1" applyBorder="1" applyAlignment="1" applyProtection="1">
      <alignment horizontal="center" vertical="center" wrapText="1"/>
      <protection locked="0"/>
    </xf>
    <xf numFmtId="0" fontId="95" fillId="0" borderId="10" xfId="63" applyFont="1" applyBorder="1" applyAlignment="1" applyProtection="1">
      <alignment horizontal="center" vertical="center" wrapText="1"/>
      <protection locked="0"/>
    </xf>
    <xf numFmtId="0" fontId="95" fillId="0" borderId="30" xfId="63" applyFont="1" applyBorder="1" applyAlignment="1" applyProtection="1">
      <alignment horizontal="center" vertical="center" wrapText="1"/>
      <protection locked="0"/>
    </xf>
    <xf numFmtId="0" fontId="91" fillId="0" borderId="30" xfId="0" applyFont="1" applyBorder="1" applyAlignment="1">
      <alignment horizontal="center" vertical="center" wrapText="1"/>
    </xf>
    <xf numFmtId="0" fontId="91" fillId="0" borderId="12" xfId="0" applyFont="1" applyBorder="1" applyAlignment="1">
      <alignment vertical="center" wrapText="1"/>
    </xf>
    <xf numFmtId="0" fontId="91" fillId="0" borderId="30" xfId="0" applyFont="1" applyBorder="1" applyAlignment="1">
      <alignment vertical="center" wrapText="1"/>
    </xf>
    <xf numFmtId="184" fontId="86" fillId="0" borderId="15" xfId="63" applyNumberFormat="1" applyFont="1" applyFill="1" applyBorder="1" applyAlignment="1">
      <alignment horizontal="center" vertical="center"/>
      <protection/>
    </xf>
    <xf numFmtId="184" fontId="86" fillId="0" borderId="17" xfId="63" applyNumberFormat="1" applyFont="1" applyFill="1" applyBorder="1" applyAlignment="1">
      <alignment horizontal="center" vertical="center"/>
      <protection/>
    </xf>
    <xf numFmtId="0" fontId="86" fillId="0" borderId="19" xfId="63" applyFont="1" applyFill="1" applyBorder="1" applyAlignment="1">
      <alignment horizontal="center" vertical="center"/>
      <protection/>
    </xf>
    <xf numFmtId="0" fontId="86" fillId="0" borderId="21" xfId="63" applyFont="1" applyFill="1" applyBorder="1" applyAlignment="1">
      <alignment horizontal="center" vertical="center"/>
      <protection/>
    </xf>
    <xf numFmtId="0" fontId="86" fillId="0" borderId="24" xfId="63" applyFont="1" applyFill="1" applyBorder="1" applyAlignment="1">
      <alignment horizontal="center" vertical="center"/>
      <protection/>
    </xf>
    <xf numFmtId="0" fontId="86" fillId="0" borderId="23" xfId="63" applyFont="1" applyFill="1" applyBorder="1" applyAlignment="1">
      <alignment horizontal="center" vertical="center"/>
      <protection/>
    </xf>
    <xf numFmtId="0" fontId="98" fillId="0" borderId="0" xfId="63" applyFont="1" applyAlignment="1">
      <alignment horizontal="center"/>
      <protection/>
    </xf>
    <xf numFmtId="0" fontId="86" fillId="0" borderId="11" xfId="63" applyFont="1" applyBorder="1" applyAlignment="1">
      <alignment horizontal="center" vertical="center"/>
      <protection/>
    </xf>
    <xf numFmtId="0" fontId="86" fillId="0" borderId="15" xfId="63" applyFont="1" applyBorder="1" applyAlignment="1">
      <alignment horizontal="center" vertical="center"/>
      <protection/>
    </xf>
    <xf numFmtId="0" fontId="86" fillId="0" borderId="17" xfId="63" applyFont="1" applyBorder="1" applyAlignment="1">
      <alignment horizontal="center" vertical="center"/>
      <protection/>
    </xf>
    <xf numFmtId="0" fontId="98" fillId="0" borderId="10" xfId="63" applyFont="1" applyBorder="1" applyAlignment="1">
      <alignment horizontal="center" vertical="center" textRotation="255"/>
      <protection/>
    </xf>
    <xf numFmtId="0" fontId="98" fillId="0" borderId="13" xfId="63" applyFont="1" applyBorder="1" applyAlignment="1">
      <alignment horizontal="center" vertical="center" textRotation="255"/>
      <protection/>
    </xf>
    <xf numFmtId="0" fontId="86" fillId="0" borderId="10" xfId="63" applyFont="1" applyBorder="1" applyAlignment="1">
      <alignment horizontal="center" vertical="center"/>
      <protection/>
    </xf>
    <xf numFmtId="0" fontId="86" fillId="0" borderId="13" xfId="63" applyFont="1" applyBorder="1" applyAlignment="1">
      <alignment horizontal="center" vertical="center"/>
      <protection/>
    </xf>
    <xf numFmtId="0" fontId="95" fillId="0" borderId="10" xfId="76" applyFont="1" applyBorder="1" applyAlignment="1">
      <alignment horizontal="center" vertical="center" wrapText="1"/>
      <protection/>
    </xf>
    <xf numFmtId="0" fontId="91" fillId="0" borderId="13" xfId="0" applyFont="1" applyBorder="1" applyAlignment="1">
      <alignment vertical="center" wrapText="1"/>
    </xf>
    <xf numFmtId="0" fontId="98" fillId="0" borderId="10" xfId="76" applyFont="1" applyBorder="1" applyAlignment="1">
      <alignment horizontal="center" vertical="center" wrapText="1"/>
      <protection/>
    </xf>
    <xf numFmtId="0" fontId="98" fillId="0" borderId="12" xfId="76" applyFont="1" applyBorder="1" applyAlignment="1">
      <alignment horizontal="center" vertical="center" wrapText="1"/>
      <protection/>
    </xf>
    <xf numFmtId="0" fontId="98" fillId="0" borderId="13" xfId="76" applyFont="1" applyBorder="1" applyAlignment="1">
      <alignment horizontal="center" vertical="center" wrapText="1"/>
      <protection/>
    </xf>
    <xf numFmtId="0" fontId="98" fillId="0" borderId="15" xfId="76" applyFont="1" applyBorder="1" applyAlignment="1">
      <alignment horizontal="center" vertical="center"/>
      <protection/>
    </xf>
    <xf numFmtId="0" fontId="98" fillId="0" borderId="16" xfId="76" applyFont="1" applyBorder="1" applyAlignment="1">
      <alignment horizontal="center" vertical="center"/>
      <protection/>
    </xf>
    <xf numFmtId="0" fontId="98" fillId="0" borderId="17" xfId="76" applyFont="1" applyBorder="1" applyAlignment="1">
      <alignment horizontal="center" vertical="center"/>
      <protection/>
    </xf>
    <xf numFmtId="0" fontId="86" fillId="0" borderId="10" xfId="76" applyFont="1" applyBorder="1" applyAlignment="1">
      <alignment vertical="center" textRotation="255"/>
      <protection/>
    </xf>
    <xf numFmtId="0" fontId="91" fillId="0" borderId="12" xfId="0" applyFont="1" applyBorder="1" applyAlignment="1">
      <alignment vertical="center" textRotation="255"/>
    </xf>
    <xf numFmtId="0" fontId="91" fillId="0" borderId="13" xfId="0" applyFont="1" applyBorder="1" applyAlignment="1">
      <alignment vertical="center" textRotation="255"/>
    </xf>
    <xf numFmtId="0" fontId="95" fillId="0" borderId="12" xfId="76" applyFont="1" applyBorder="1" applyAlignment="1">
      <alignment horizontal="center" vertical="center" wrapText="1"/>
      <protection/>
    </xf>
    <xf numFmtId="0" fontId="95" fillId="0" borderId="13" xfId="76" applyFont="1" applyBorder="1" applyAlignment="1">
      <alignment horizontal="center" vertical="center" wrapText="1"/>
      <protection/>
    </xf>
    <xf numFmtId="0" fontId="86" fillId="0" borderId="10" xfId="76" applyFont="1" applyBorder="1" applyAlignment="1">
      <alignment horizontal="center" vertical="center"/>
      <protection/>
    </xf>
    <xf numFmtId="0" fontId="86" fillId="0" borderId="13" xfId="76" applyFont="1" applyBorder="1" applyAlignment="1">
      <alignment horizontal="center" vertical="center"/>
      <protection/>
    </xf>
    <xf numFmtId="0" fontId="86" fillId="0" borderId="15" xfId="76" applyFont="1" applyBorder="1" applyAlignment="1">
      <alignment horizontal="center" vertical="center"/>
      <protection/>
    </xf>
    <xf numFmtId="0" fontId="86" fillId="0" borderId="16" xfId="76" applyFont="1" applyBorder="1" applyAlignment="1">
      <alignment horizontal="center" vertical="center"/>
      <protection/>
    </xf>
    <xf numFmtId="0" fontId="86" fillId="0" borderId="17" xfId="76" applyFont="1" applyBorder="1" applyAlignment="1">
      <alignment horizontal="center" vertical="center"/>
      <protection/>
    </xf>
    <xf numFmtId="0" fontId="86" fillId="0" borderId="15" xfId="76" applyFont="1" applyBorder="1" applyAlignment="1">
      <alignment horizontal="center" vertical="center"/>
      <protection/>
    </xf>
    <xf numFmtId="0" fontId="86" fillId="0" borderId="16" xfId="76" applyFont="1" applyBorder="1" applyAlignment="1">
      <alignment horizontal="center" vertical="center"/>
      <protection/>
    </xf>
    <xf numFmtId="0" fontId="86" fillId="0" borderId="17" xfId="76" applyFont="1" applyBorder="1" applyAlignment="1">
      <alignment horizontal="center" vertical="center"/>
      <protection/>
    </xf>
    <xf numFmtId="0" fontId="86" fillId="0" borderId="19" xfId="76" applyFont="1" applyBorder="1" applyAlignment="1">
      <alignment horizontal="center" vertical="center"/>
      <protection/>
    </xf>
    <xf numFmtId="0" fontId="86" fillId="0" borderId="20" xfId="76" applyFont="1" applyBorder="1" applyAlignment="1">
      <alignment horizontal="center" vertical="center"/>
      <protection/>
    </xf>
    <xf numFmtId="0" fontId="86" fillId="0" borderId="21" xfId="76" applyFont="1" applyBorder="1" applyAlignment="1">
      <alignment horizontal="center" vertical="center"/>
      <protection/>
    </xf>
    <xf numFmtId="0" fontId="86" fillId="0" borderId="24" xfId="76" applyFont="1" applyBorder="1" applyAlignment="1">
      <alignment horizontal="center" vertical="center"/>
      <protection/>
    </xf>
    <xf numFmtId="0" fontId="86" fillId="0" borderId="14" xfId="76" applyFont="1" applyBorder="1" applyAlignment="1">
      <alignment horizontal="center" vertical="center"/>
      <protection/>
    </xf>
    <xf numFmtId="0" fontId="86" fillId="0" borderId="23" xfId="76" applyFont="1" applyBorder="1" applyAlignment="1">
      <alignment horizontal="center" vertical="center"/>
      <protection/>
    </xf>
    <xf numFmtId="0" fontId="86" fillId="0" borderId="15" xfId="76" applyFont="1" applyBorder="1" applyAlignment="1">
      <alignment horizontal="distributed" vertical="center"/>
      <protection/>
    </xf>
    <xf numFmtId="0" fontId="86" fillId="0" borderId="16" xfId="76" applyFont="1" applyBorder="1" applyAlignment="1">
      <alignment horizontal="distributed" vertical="center"/>
      <protection/>
    </xf>
    <xf numFmtId="0" fontId="86" fillId="0" borderId="17" xfId="76" applyFont="1" applyBorder="1" applyAlignment="1">
      <alignment horizontal="distributed" vertical="center"/>
      <protection/>
    </xf>
    <xf numFmtId="0" fontId="86" fillId="0" borderId="19" xfId="76" applyFont="1" applyBorder="1" applyAlignment="1">
      <alignment horizontal="left" vertical="center" wrapText="1" indent="1"/>
      <protection/>
    </xf>
    <xf numFmtId="0" fontId="86" fillId="0" borderId="21" xfId="76" applyFont="1" applyBorder="1" applyAlignment="1">
      <alignment horizontal="left" vertical="center" wrapText="1" indent="1"/>
      <protection/>
    </xf>
    <xf numFmtId="0" fontId="86" fillId="0" borderId="18" xfId="76" applyFont="1" applyBorder="1" applyAlignment="1">
      <alignment horizontal="left" vertical="center" wrapText="1" indent="1"/>
      <protection/>
    </xf>
    <xf numFmtId="0" fontId="86" fillId="0" borderId="22" xfId="76" applyFont="1" applyBorder="1" applyAlignment="1">
      <alignment horizontal="left" vertical="center" wrapText="1" indent="1"/>
      <protection/>
    </xf>
    <xf numFmtId="0" fontId="86" fillId="0" borderId="24" xfId="76" applyFont="1" applyBorder="1" applyAlignment="1">
      <alignment horizontal="left" vertical="center" wrapText="1" indent="1"/>
      <protection/>
    </xf>
    <xf numFmtId="0" fontId="86" fillId="0" borderId="23" xfId="76" applyFont="1" applyBorder="1" applyAlignment="1">
      <alignment horizontal="left" vertical="center" wrapText="1" indent="1"/>
      <protection/>
    </xf>
    <xf numFmtId="203" fontId="86" fillId="0" borderId="41" xfId="76" applyNumberFormat="1" applyFont="1" applyBorder="1" applyAlignment="1">
      <alignment horizontal="center" vertical="center"/>
      <protection/>
    </xf>
    <xf numFmtId="203" fontId="86" fillId="0" borderId="42" xfId="76" applyNumberFormat="1" applyFont="1" applyBorder="1" applyAlignment="1">
      <alignment horizontal="center" vertical="center"/>
      <protection/>
    </xf>
    <xf numFmtId="203" fontId="86" fillId="0" borderId="43" xfId="76" applyNumberFormat="1" applyFont="1" applyBorder="1" applyAlignment="1">
      <alignment horizontal="center" vertical="center"/>
      <protection/>
    </xf>
    <xf numFmtId="203" fontId="86" fillId="0" borderId="44" xfId="76" applyNumberFormat="1" applyFont="1" applyBorder="1" applyAlignment="1">
      <alignment horizontal="center" vertical="center"/>
      <protection/>
    </xf>
    <xf numFmtId="203" fontId="86" fillId="0" borderId="45" xfId="76" applyNumberFormat="1" applyFont="1" applyBorder="1" applyAlignment="1">
      <alignment horizontal="center" vertical="center"/>
      <protection/>
    </xf>
    <xf numFmtId="203" fontId="86" fillId="0" borderId="46" xfId="76" applyNumberFormat="1" applyFont="1" applyBorder="1" applyAlignment="1">
      <alignment horizontal="center" vertical="center"/>
      <protection/>
    </xf>
    <xf numFmtId="0" fontId="95" fillId="0" borderId="19" xfId="76" applyFont="1" applyBorder="1" applyAlignment="1">
      <alignment horizontal="right" vertical="center" wrapText="1"/>
      <protection/>
    </xf>
    <xf numFmtId="0" fontId="95" fillId="0" borderId="21" xfId="76" applyFont="1" applyBorder="1" applyAlignment="1">
      <alignment horizontal="right" vertical="center" wrapText="1"/>
      <protection/>
    </xf>
    <xf numFmtId="0" fontId="95" fillId="0" borderId="24" xfId="76" applyFont="1" applyBorder="1" applyAlignment="1">
      <alignment horizontal="right" vertical="center" wrapText="1"/>
      <protection/>
    </xf>
    <xf numFmtId="0" fontId="95" fillId="0" borderId="23" xfId="76" applyFont="1" applyBorder="1" applyAlignment="1">
      <alignment horizontal="right" vertical="center" wrapText="1"/>
      <protection/>
    </xf>
    <xf numFmtId="0" fontId="86" fillId="0" borderId="27" xfId="76" applyFont="1" applyBorder="1" applyAlignment="1">
      <alignment horizontal="center" vertical="center" textRotation="255"/>
      <protection/>
    </xf>
    <xf numFmtId="0" fontId="86" fillId="0" borderId="12" xfId="76" applyFont="1" applyBorder="1" applyAlignment="1">
      <alignment horizontal="center" vertical="center" textRotation="255"/>
      <protection/>
    </xf>
    <xf numFmtId="0" fontId="98" fillId="0" borderId="11" xfId="76" applyFont="1" applyFill="1" applyBorder="1" applyAlignment="1">
      <alignment horizontal="center" vertical="center" wrapText="1"/>
      <protection/>
    </xf>
    <xf numFmtId="0" fontId="86" fillId="0" borderId="13" xfId="76" applyFont="1" applyBorder="1" applyAlignment="1">
      <alignment horizontal="center" vertical="center" textRotation="255"/>
      <protection/>
    </xf>
    <xf numFmtId="0" fontId="86" fillId="0" borderId="11" xfId="76" applyFont="1" applyBorder="1" applyAlignment="1">
      <alignment horizontal="center" vertical="center"/>
      <protection/>
    </xf>
    <xf numFmtId="0" fontId="86" fillId="0" borderId="25" xfId="76" applyFont="1" applyBorder="1" applyAlignment="1">
      <alignment horizontal="center" vertical="center"/>
      <protection/>
    </xf>
    <xf numFmtId="0" fontId="86" fillId="0" borderId="11" xfId="76" applyFont="1" applyBorder="1" applyAlignment="1">
      <alignment horizontal="center" vertical="center" wrapText="1"/>
      <protection/>
    </xf>
    <xf numFmtId="0" fontId="95" fillId="0" borderId="11" xfId="76" applyFont="1" applyBorder="1" applyAlignment="1">
      <alignment horizontal="center" vertical="center" wrapText="1"/>
      <protection/>
    </xf>
    <xf numFmtId="0" fontId="95" fillId="0" borderId="19" xfId="76" applyFont="1" applyBorder="1" applyAlignment="1">
      <alignment horizontal="center" vertical="center" wrapText="1"/>
      <protection/>
    </xf>
    <xf numFmtId="0" fontId="95" fillId="0" borderId="20" xfId="76" applyFont="1" applyBorder="1" applyAlignment="1">
      <alignment horizontal="center" vertical="center" wrapText="1"/>
      <protection/>
    </xf>
    <xf numFmtId="0" fontId="95" fillId="0" borderId="21" xfId="76" applyFont="1" applyBorder="1" applyAlignment="1">
      <alignment horizontal="center" vertical="center" wrapText="1"/>
      <protection/>
    </xf>
    <xf numFmtId="0" fontId="95" fillId="0" borderId="24" xfId="76" applyFont="1" applyBorder="1" applyAlignment="1">
      <alignment horizontal="center" vertical="center" wrapText="1"/>
      <protection/>
    </xf>
    <xf numFmtId="0" fontId="95" fillId="0" borderId="14" xfId="76" applyFont="1" applyBorder="1" applyAlignment="1">
      <alignment horizontal="center" vertical="center" wrapText="1"/>
      <protection/>
    </xf>
    <xf numFmtId="0" fontId="95" fillId="0" borderId="23" xfId="76" applyFont="1" applyBorder="1" applyAlignment="1">
      <alignment horizontal="center" vertical="center" wrapText="1"/>
      <protection/>
    </xf>
    <xf numFmtId="0" fontId="98" fillId="0" borderId="11" xfId="76" applyFont="1" applyBorder="1" applyAlignment="1">
      <alignment horizontal="center" vertical="center" wrapText="1"/>
      <protection/>
    </xf>
    <xf numFmtId="0" fontId="93" fillId="0" borderId="12" xfId="76" applyFont="1" applyBorder="1" applyAlignment="1">
      <alignment vertical="center"/>
      <protection/>
    </xf>
    <xf numFmtId="0" fontId="93" fillId="0" borderId="30" xfId="76" applyFont="1" applyBorder="1" applyAlignment="1">
      <alignment vertical="center"/>
      <protection/>
    </xf>
    <xf numFmtId="0" fontId="93" fillId="0" borderId="12" xfId="76" applyFont="1" applyBorder="1" applyAlignment="1">
      <alignment vertical="center" textRotation="255"/>
      <protection/>
    </xf>
    <xf numFmtId="0" fontId="93" fillId="0" borderId="13" xfId="76" applyFont="1" applyBorder="1" applyAlignment="1">
      <alignment vertical="center" textRotation="255"/>
      <protection/>
    </xf>
    <xf numFmtId="0" fontId="95" fillId="0" borderId="15" xfId="76" applyFont="1" applyBorder="1" applyAlignment="1">
      <alignment horizontal="center" vertical="center"/>
      <protection/>
    </xf>
    <xf numFmtId="0" fontId="93" fillId="0" borderId="17" xfId="76" applyFont="1" applyBorder="1" applyAlignment="1">
      <alignment horizontal="center" vertical="center"/>
      <protection/>
    </xf>
    <xf numFmtId="0" fontId="95" fillId="0" borderId="15" xfId="76" applyFont="1" applyFill="1" applyBorder="1" applyAlignment="1">
      <alignment horizontal="center" vertical="center"/>
      <protection/>
    </xf>
    <xf numFmtId="0" fontId="93" fillId="0" borderId="17" xfId="76" applyFont="1" applyFill="1" applyBorder="1" applyAlignment="1">
      <alignment horizontal="center" vertical="center"/>
      <protection/>
    </xf>
    <xf numFmtId="0" fontId="86" fillId="0" borderId="12" xfId="76" applyFont="1" applyBorder="1" applyAlignment="1">
      <alignment vertical="center" textRotation="255"/>
      <protection/>
    </xf>
    <xf numFmtId="0" fontId="86" fillId="0" borderId="10" xfId="76" applyFont="1" applyBorder="1" applyAlignment="1">
      <alignment horizontal="center" vertical="center" wrapText="1"/>
      <protection/>
    </xf>
    <xf numFmtId="0" fontId="98" fillId="0" borderId="15" xfId="76" applyFont="1" applyBorder="1" applyAlignment="1">
      <alignment vertical="center" shrinkToFit="1"/>
      <protection/>
    </xf>
    <xf numFmtId="0" fontId="0" fillId="0" borderId="16" xfId="0" applyBorder="1" applyAlignment="1">
      <alignment vertical="center" shrinkToFit="1"/>
    </xf>
    <xf numFmtId="0" fontId="0" fillId="0" borderId="17" xfId="0" applyBorder="1" applyAlignment="1">
      <alignment vertical="center" shrinkToFit="1"/>
    </xf>
    <xf numFmtId="177" fontId="86" fillId="0" borderId="15" xfId="49" applyNumberFormat="1" applyFont="1" applyBorder="1" applyAlignment="1">
      <alignment horizontal="right" vertical="center"/>
    </xf>
    <xf numFmtId="177" fontId="86" fillId="0" borderId="17" xfId="49" applyNumberFormat="1" applyFont="1" applyBorder="1" applyAlignment="1">
      <alignment horizontal="right" vertical="center"/>
    </xf>
    <xf numFmtId="190" fontId="86" fillId="0" borderId="15" xfId="49" applyNumberFormat="1" applyFont="1" applyBorder="1" applyAlignment="1">
      <alignment horizontal="right" vertical="center"/>
    </xf>
    <xf numFmtId="0" fontId="91" fillId="0" borderId="17" xfId="0" applyFont="1" applyBorder="1" applyAlignment="1">
      <alignment horizontal="right" vertical="center"/>
    </xf>
    <xf numFmtId="190" fontId="86" fillId="0" borderId="17" xfId="49" applyNumberFormat="1" applyFont="1" applyBorder="1" applyAlignment="1">
      <alignment horizontal="right" vertical="center"/>
    </xf>
    <xf numFmtId="0" fontId="86" fillId="0" borderId="15" xfId="76" applyFont="1" applyBorder="1" applyAlignment="1" quotePrefix="1">
      <alignment horizontal="center" vertical="center" wrapText="1"/>
      <protection/>
    </xf>
    <xf numFmtId="0" fontId="86" fillId="0" borderId="17" xfId="76" applyFont="1" applyBorder="1" applyAlignment="1" quotePrefix="1">
      <alignment horizontal="center" vertical="center" wrapText="1"/>
      <protection/>
    </xf>
    <xf numFmtId="0" fontId="86" fillId="0" borderId="13" xfId="76" applyFont="1" applyBorder="1" applyAlignment="1">
      <alignment horizontal="center" vertical="center" wrapText="1"/>
      <protection/>
    </xf>
    <xf numFmtId="0" fontId="86" fillId="0" borderId="12" xfId="76" applyFont="1" applyBorder="1" applyAlignment="1">
      <alignment horizontal="center" vertical="center" wrapText="1"/>
      <protection/>
    </xf>
    <xf numFmtId="0" fontId="86" fillId="0" borderId="16" xfId="76" applyFont="1" applyBorder="1" applyAlignment="1" quotePrefix="1">
      <alignment horizontal="center" vertical="center" wrapText="1"/>
      <protection/>
    </xf>
    <xf numFmtId="0" fontId="86" fillId="0" borderId="15" xfId="76" applyFont="1" applyBorder="1" applyAlignment="1">
      <alignment horizontal="center" vertical="center" wrapText="1"/>
      <protection/>
    </xf>
    <xf numFmtId="0" fontId="86" fillId="0" borderId="16" xfId="76" applyFont="1" applyBorder="1" applyAlignment="1">
      <alignment horizontal="center" vertical="center" wrapText="1"/>
      <protection/>
    </xf>
    <xf numFmtId="0" fontId="86" fillId="0" borderId="17" xfId="76" applyFont="1" applyBorder="1" applyAlignment="1">
      <alignment horizontal="center" vertical="center" wrapText="1"/>
      <protection/>
    </xf>
    <xf numFmtId="0" fontId="86" fillId="0" borderId="10" xfId="76" applyFont="1" applyBorder="1" applyAlignment="1" quotePrefix="1">
      <alignment horizontal="center" vertical="center" wrapText="1"/>
      <protection/>
    </xf>
    <xf numFmtId="0" fontId="86" fillId="0" borderId="13" xfId="76" applyFont="1" applyBorder="1" applyAlignment="1" quotePrefix="1">
      <alignment horizontal="center" vertical="center" wrapText="1"/>
      <protection/>
    </xf>
    <xf numFmtId="0" fontId="86" fillId="0" borderId="10" xfId="64" applyFont="1" applyBorder="1" applyAlignment="1">
      <alignment horizontal="center" vertical="center"/>
      <protection/>
    </xf>
    <xf numFmtId="0" fontId="86" fillId="0" borderId="13" xfId="64" applyFont="1" applyBorder="1" applyAlignment="1">
      <alignment horizontal="center" vertical="center"/>
      <protection/>
    </xf>
    <xf numFmtId="0" fontId="86" fillId="0" borderId="10" xfId="64" applyFont="1" applyBorder="1" applyAlignment="1">
      <alignment horizontal="center" vertical="distributed" textRotation="255"/>
      <protection/>
    </xf>
    <xf numFmtId="0" fontId="86" fillId="0" borderId="13" xfId="64" applyFont="1" applyBorder="1" applyAlignment="1">
      <alignment horizontal="center" vertical="distributed" textRotation="255"/>
      <protection/>
    </xf>
    <xf numFmtId="0" fontId="86" fillId="0" borderId="10" xfId="64" applyFont="1" applyBorder="1" applyAlignment="1">
      <alignment horizontal="center" vertical="center" textRotation="255"/>
      <protection/>
    </xf>
    <xf numFmtId="0" fontId="86" fillId="0" borderId="13" xfId="64" applyFont="1" applyBorder="1" applyAlignment="1">
      <alignment horizontal="center" vertical="center" textRotation="255"/>
      <protection/>
    </xf>
    <xf numFmtId="176" fontId="93" fillId="0" borderId="15" xfId="64" applyNumberFormat="1" applyFont="1" applyBorder="1" applyAlignment="1">
      <alignment horizontal="right" vertical="center"/>
      <protection/>
    </xf>
    <xf numFmtId="176" fontId="93" fillId="0" borderId="17" xfId="64" applyNumberFormat="1" applyFont="1" applyBorder="1" applyAlignment="1">
      <alignment horizontal="right" vertical="center"/>
      <protection/>
    </xf>
    <xf numFmtId="176" fontId="93" fillId="0" borderId="15" xfId="64" applyNumberFormat="1" applyFont="1" applyBorder="1" applyAlignment="1">
      <alignment horizontal="center" vertical="center"/>
      <protection/>
    </xf>
    <xf numFmtId="176" fontId="93" fillId="0" borderId="17" xfId="64" applyNumberFormat="1" applyFont="1" applyBorder="1" applyAlignment="1">
      <alignment horizontal="center" vertical="center"/>
      <protection/>
    </xf>
    <xf numFmtId="0" fontId="86" fillId="0" borderId="21" xfId="64" applyFont="1" applyBorder="1" applyAlignment="1">
      <alignment horizontal="center" vertical="center" textRotation="255"/>
      <protection/>
    </xf>
    <xf numFmtId="0" fontId="86" fillId="0" borderId="23" xfId="64" applyFont="1" applyBorder="1" applyAlignment="1">
      <alignment horizontal="center" vertical="center" textRotation="255"/>
      <protection/>
    </xf>
    <xf numFmtId="0" fontId="94" fillId="0" borderId="10" xfId="77" applyFont="1" applyFill="1" applyBorder="1" applyAlignment="1">
      <alignment horizontal="center" vertical="distributed" textRotation="255"/>
      <protection/>
    </xf>
    <xf numFmtId="0" fontId="94" fillId="0" borderId="12" xfId="77" applyFont="1" applyFill="1" applyBorder="1" applyAlignment="1">
      <alignment horizontal="center" vertical="distributed" textRotation="255"/>
      <protection/>
    </xf>
    <xf numFmtId="0" fontId="94" fillId="0" borderId="13" xfId="77" applyFont="1" applyFill="1" applyBorder="1" applyAlignment="1">
      <alignment horizontal="center" vertical="distributed" textRotation="255"/>
      <protection/>
    </xf>
    <xf numFmtId="0" fontId="94" fillId="0" borderId="19" xfId="77" applyFont="1" applyBorder="1" applyAlignment="1">
      <alignment horizontal="center" vertical="center"/>
      <protection/>
    </xf>
    <xf numFmtId="0" fontId="94" fillId="0" borderId="21" xfId="77" applyFont="1" applyBorder="1" applyAlignment="1">
      <alignment horizontal="center" vertical="center"/>
      <protection/>
    </xf>
    <xf numFmtId="0" fontId="94" fillId="0" borderId="24" xfId="77" applyFont="1" applyBorder="1" applyAlignment="1">
      <alignment horizontal="center" vertical="center"/>
      <protection/>
    </xf>
    <xf numFmtId="0" fontId="94" fillId="0" borderId="23" xfId="77" applyFont="1" applyBorder="1" applyAlignment="1">
      <alignment horizontal="center" vertical="center"/>
      <protection/>
    </xf>
    <xf numFmtId="0" fontId="86" fillId="0" borderId="19" xfId="77" applyFont="1" applyBorder="1" applyAlignment="1">
      <alignment horizontal="center" vertical="center" wrapText="1"/>
      <protection/>
    </xf>
    <xf numFmtId="0" fontId="86" fillId="0" borderId="20" xfId="77" applyFont="1" applyBorder="1" applyAlignment="1">
      <alignment horizontal="center" vertical="center" wrapText="1"/>
      <protection/>
    </xf>
    <xf numFmtId="0" fontId="86" fillId="0" borderId="21" xfId="77" applyFont="1" applyBorder="1" applyAlignment="1">
      <alignment horizontal="center" vertical="center" wrapText="1"/>
      <protection/>
    </xf>
    <xf numFmtId="0" fontId="86" fillId="0" borderId="24" xfId="77" applyFont="1" applyBorder="1" applyAlignment="1">
      <alignment horizontal="center" vertical="center" wrapText="1"/>
      <protection/>
    </xf>
    <xf numFmtId="0" fontId="86" fillId="0" borderId="14" xfId="77" applyFont="1" applyBorder="1" applyAlignment="1">
      <alignment horizontal="center" vertical="center" wrapText="1"/>
      <protection/>
    </xf>
    <xf numFmtId="0" fontId="86" fillId="0" borderId="23" xfId="77" applyFont="1" applyBorder="1" applyAlignment="1">
      <alignment horizontal="center" vertical="center" wrapText="1"/>
      <protection/>
    </xf>
    <xf numFmtId="0" fontId="86" fillId="0" borderId="15" xfId="77" applyFont="1" applyBorder="1" applyAlignment="1">
      <alignment horizontal="center" vertical="center" wrapText="1"/>
      <protection/>
    </xf>
    <xf numFmtId="0" fontId="86" fillId="0" borderId="17" xfId="77" applyFont="1" applyBorder="1" applyAlignment="1">
      <alignment horizontal="center" vertical="center"/>
      <protection/>
    </xf>
    <xf numFmtId="0" fontId="86" fillId="0" borderId="18" xfId="77" applyFont="1" applyBorder="1" applyAlignment="1">
      <alignment horizontal="center" vertical="center" wrapText="1"/>
      <protection/>
    </xf>
    <xf numFmtId="0" fontId="86" fillId="0" borderId="22" xfId="77" applyFont="1" applyBorder="1" applyAlignment="1">
      <alignment horizontal="center" vertical="center" wrapText="1"/>
      <protection/>
    </xf>
    <xf numFmtId="0" fontId="86" fillId="0" borderId="17" xfId="77" applyFont="1" applyBorder="1" applyAlignment="1">
      <alignment horizontal="center" vertical="center" wrapText="1"/>
      <protection/>
    </xf>
    <xf numFmtId="0" fontId="95" fillId="0" borderId="19" xfId="77" applyFont="1" applyBorder="1" applyAlignment="1">
      <alignment horizontal="center" vertical="center" wrapText="1"/>
      <protection/>
    </xf>
    <xf numFmtId="0" fontId="95" fillId="0" borderId="20" xfId="77" applyFont="1" applyBorder="1" applyAlignment="1">
      <alignment horizontal="center" vertical="center" wrapText="1"/>
      <protection/>
    </xf>
    <xf numFmtId="0" fontId="95" fillId="0" borderId="21" xfId="77" applyFont="1" applyBorder="1" applyAlignment="1">
      <alignment horizontal="center" vertical="center" wrapText="1"/>
      <protection/>
    </xf>
    <xf numFmtId="0" fontId="95" fillId="0" borderId="24" xfId="77" applyFont="1" applyBorder="1" applyAlignment="1">
      <alignment horizontal="center" vertical="center" wrapText="1"/>
      <protection/>
    </xf>
    <xf numFmtId="0" fontId="95" fillId="0" borderId="14" xfId="77" applyFont="1" applyBorder="1" applyAlignment="1">
      <alignment horizontal="center" vertical="center" wrapText="1"/>
      <protection/>
    </xf>
    <xf numFmtId="0" fontId="95" fillId="0" borderId="23" xfId="77" applyFont="1" applyBorder="1" applyAlignment="1">
      <alignment horizontal="center" vertical="center" wrapText="1"/>
      <protection/>
    </xf>
    <xf numFmtId="0" fontId="86" fillId="0" borderId="19" xfId="77" applyFont="1" applyBorder="1" applyAlignment="1" quotePrefix="1">
      <alignment horizontal="center" vertical="center" wrapText="1"/>
      <protection/>
    </xf>
    <xf numFmtId="0" fontId="86" fillId="0" borderId="16" xfId="77" applyFont="1" applyBorder="1" applyAlignment="1">
      <alignment horizontal="center" vertical="center" wrapText="1"/>
      <protection/>
    </xf>
    <xf numFmtId="0" fontId="86" fillId="0" borderId="15" xfId="77" applyFont="1" applyBorder="1" applyAlignment="1">
      <alignment horizontal="center" vertical="center"/>
      <protection/>
    </xf>
    <xf numFmtId="0" fontId="86" fillId="0" borderId="16" xfId="77" applyFont="1" applyBorder="1" applyAlignment="1">
      <alignment horizontal="center" vertical="center"/>
      <protection/>
    </xf>
    <xf numFmtId="205" fontId="86" fillId="0" borderId="15" xfId="77" applyNumberFormat="1" applyFont="1" applyBorder="1" applyAlignment="1">
      <alignment horizontal="right" vertical="center"/>
      <protection/>
    </xf>
    <xf numFmtId="205" fontId="86" fillId="0" borderId="17" xfId="77" applyNumberFormat="1" applyFont="1" applyBorder="1" applyAlignment="1">
      <alignment horizontal="right" vertical="center"/>
      <protection/>
    </xf>
    <xf numFmtId="0" fontId="95" fillId="0" borderId="15" xfId="77" applyFont="1" applyBorder="1" applyAlignment="1">
      <alignment horizontal="center" vertical="center" wrapText="1"/>
      <protection/>
    </xf>
    <xf numFmtId="0" fontId="95" fillId="0" borderId="16" xfId="77" applyFont="1" applyBorder="1" applyAlignment="1">
      <alignment horizontal="center" vertical="center" wrapText="1"/>
      <protection/>
    </xf>
    <xf numFmtId="0" fontId="95" fillId="0" borderId="17" xfId="77" applyFont="1" applyBorder="1" applyAlignment="1">
      <alignment horizontal="center" vertical="center" wrapText="1"/>
      <protection/>
    </xf>
    <xf numFmtId="0" fontId="95" fillId="0" borderId="10" xfId="77" applyFont="1" applyBorder="1" applyAlignment="1" quotePrefix="1">
      <alignment horizontal="center" vertical="center" wrapText="1"/>
      <protection/>
    </xf>
    <xf numFmtId="0" fontId="95" fillId="0" borderId="13" xfId="77" applyFont="1" applyBorder="1" applyAlignment="1">
      <alignment horizontal="center" vertical="center" wrapText="1"/>
      <protection/>
    </xf>
    <xf numFmtId="0" fontId="90" fillId="0" borderId="10" xfId="77" applyFont="1" applyBorder="1" applyAlignment="1">
      <alignment horizontal="center" vertical="center" wrapText="1"/>
      <protection/>
    </xf>
    <xf numFmtId="0" fontId="90" fillId="0" borderId="12" xfId="77" applyFont="1" applyBorder="1">
      <alignment/>
      <protection/>
    </xf>
    <xf numFmtId="0" fontId="95" fillId="0" borderId="10" xfId="78" applyFont="1" applyBorder="1" applyAlignment="1">
      <alignment horizontal="center" vertical="center" textRotation="255"/>
      <protection/>
    </xf>
    <xf numFmtId="0" fontId="95" fillId="0" borderId="13" xfId="78" applyFont="1" applyBorder="1" applyAlignment="1">
      <alignment horizontal="center" vertical="center" textRotation="255"/>
      <protection/>
    </xf>
    <xf numFmtId="0" fontId="86" fillId="0" borderId="10" xfId="78" applyFont="1" applyBorder="1" applyAlignment="1">
      <alignment horizontal="center" vertical="center" wrapText="1"/>
      <protection/>
    </xf>
    <xf numFmtId="0" fontId="86" fillId="0" borderId="13" xfId="78" applyFont="1" applyBorder="1" applyAlignment="1">
      <alignment horizontal="center" vertical="center" wrapText="1"/>
      <protection/>
    </xf>
    <xf numFmtId="0" fontId="86" fillId="0" borderId="10" xfId="78" applyFont="1" applyBorder="1" applyAlignment="1">
      <alignment horizontal="center" vertical="center"/>
      <protection/>
    </xf>
    <xf numFmtId="0" fontId="86" fillId="0" borderId="13" xfId="78" applyFont="1" applyBorder="1" applyAlignment="1">
      <alignment horizontal="center" vertical="center"/>
      <protection/>
    </xf>
    <xf numFmtId="0" fontId="86" fillId="0" borderId="10" xfId="79" applyFont="1" applyBorder="1" applyAlignment="1">
      <alignment horizontal="center" vertical="center"/>
      <protection/>
    </xf>
    <xf numFmtId="0" fontId="86" fillId="0" borderId="13" xfId="79" applyFont="1" applyBorder="1" applyAlignment="1">
      <alignment horizontal="center" vertical="center"/>
      <protection/>
    </xf>
    <xf numFmtId="0" fontId="86" fillId="0" borderId="10" xfId="80" applyFont="1" applyBorder="1" applyAlignment="1">
      <alignment horizontal="center" vertical="center"/>
      <protection/>
    </xf>
    <xf numFmtId="0" fontId="86" fillId="0" borderId="13" xfId="80" applyFont="1" applyBorder="1" applyAlignment="1">
      <alignment horizontal="center" vertical="center"/>
      <protection/>
    </xf>
    <xf numFmtId="0" fontId="86" fillId="0" borderId="10" xfId="80" applyFont="1" applyBorder="1" applyAlignment="1">
      <alignment horizontal="center" vertical="center" wrapText="1"/>
      <protection/>
    </xf>
    <xf numFmtId="0" fontId="86" fillId="0" borderId="12" xfId="80" applyFont="1" applyBorder="1" applyAlignment="1">
      <alignment horizontal="center" vertical="center" wrapText="1"/>
      <protection/>
    </xf>
    <xf numFmtId="0" fontId="86" fillId="0" borderId="13" xfId="80" applyFont="1" applyBorder="1" applyAlignment="1">
      <alignment horizontal="center" vertical="center" wrapText="1"/>
      <protection/>
    </xf>
    <xf numFmtId="0" fontId="95" fillId="0" borderId="14" xfId="81" applyFont="1" applyFill="1" applyBorder="1" applyAlignment="1">
      <alignment horizontal="center" vertical="center"/>
      <protection/>
    </xf>
    <xf numFmtId="0" fontId="95" fillId="0" borderId="20" xfId="81" applyFont="1" applyFill="1" applyBorder="1" applyAlignment="1">
      <alignment horizontal="center" vertical="center"/>
      <protection/>
    </xf>
    <xf numFmtId="0" fontId="95" fillId="0" borderId="21" xfId="81" applyFont="1" applyFill="1" applyBorder="1" applyAlignment="1">
      <alignment horizontal="center" vertical="center"/>
      <protection/>
    </xf>
    <xf numFmtId="0" fontId="95" fillId="0" borderId="23" xfId="81" applyFont="1" applyFill="1" applyBorder="1" applyAlignment="1">
      <alignment horizontal="center" vertical="center"/>
      <protection/>
    </xf>
    <xf numFmtId="0" fontId="95" fillId="0" borderId="15" xfId="81" applyFont="1" applyBorder="1" applyAlignment="1">
      <alignment horizontal="distributed" vertical="center"/>
      <protection/>
    </xf>
    <xf numFmtId="0" fontId="95" fillId="0" borderId="16" xfId="81" applyFont="1" applyBorder="1" applyAlignment="1">
      <alignment horizontal="distributed" vertical="center"/>
      <protection/>
    </xf>
    <xf numFmtId="0" fontId="95" fillId="0" borderId="17" xfId="81" applyFont="1" applyBorder="1" applyAlignment="1">
      <alignment horizontal="distributed" vertical="center"/>
      <protection/>
    </xf>
    <xf numFmtId="0" fontId="95" fillId="0" borderId="16" xfId="81" applyFont="1" applyFill="1" applyBorder="1" applyAlignment="1">
      <alignment horizontal="center" vertical="center"/>
      <protection/>
    </xf>
    <xf numFmtId="0" fontId="95" fillId="0" borderId="15" xfId="81" applyFont="1" applyFill="1" applyBorder="1" applyAlignment="1">
      <alignment horizontal="center" vertical="center"/>
      <protection/>
    </xf>
    <xf numFmtId="0" fontId="95" fillId="0" borderId="11" xfId="81" applyFont="1" applyFill="1" applyBorder="1" applyAlignment="1">
      <alignment horizontal="center" vertical="center"/>
      <protection/>
    </xf>
    <xf numFmtId="0" fontId="95" fillId="0" borderId="19" xfId="81" applyFont="1" applyFill="1" applyBorder="1" applyAlignment="1">
      <alignment horizontal="center" vertical="center" wrapText="1"/>
      <protection/>
    </xf>
    <xf numFmtId="0" fontId="95" fillId="0" borderId="20" xfId="81" applyFont="1" applyFill="1" applyBorder="1" applyAlignment="1">
      <alignment horizontal="center" vertical="center" wrapText="1"/>
      <protection/>
    </xf>
    <xf numFmtId="0" fontId="95" fillId="0" borderId="21" xfId="81" applyFont="1" applyFill="1" applyBorder="1" applyAlignment="1">
      <alignment horizontal="center" vertical="center" wrapText="1"/>
      <protection/>
    </xf>
    <xf numFmtId="0" fontId="95" fillId="0" borderId="24" xfId="81" applyFont="1" applyFill="1" applyBorder="1" applyAlignment="1">
      <alignment horizontal="center" vertical="center" wrapText="1"/>
      <protection/>
    </xf>
    <xf numFmtId="0" fontId="95" fillId="0" borderId="14" xfId="81" applyFont="1" applyFill="1" applyBorder="1" applyAlignment="1">
      <alignment horizontal="center" vertical="center" wrapText="1"/>
      <protection/>
    </xf>
    <xf numFmtId="0" fontId="95" fillId="0" borderId="23" xfId="81" applyFont="1" applyFill="1" applyBorder="1" applyAlignment="1">
      <alignment horizontal="center" vertical="center" wrapText="1"/>
      <protection/>
    </xf>
    <xf numFmtId="0" fontId="95" fillId="0" borderId="15" xfId="81" applyFont="1" applyFill="1" applyBorder="1" applyAlignment="1">
      <alignment horizontal="distributed" vertical="center"/>
      <protection/>
    </xf>
    <xf numFmtId="0" fontId="95" fillId="0" borderId="16" xfId="81" applyFont="1" applyFill="1" applyBorder="1" applyAlignment="1">
      <alignment horizontal="distributed" vertical="center"/>
      <protection/>
    </xf>
    <xf numFmtId="0" fontId="95" fillId="0" borderId="17" xfId="81" applyFont="1" applyFill="1" applyBorder="1" applyAlignment="1">
      <alignment horizontal="distributed" vertical="center"/>
      <protection/>
    </xf>
    <xf numFmtId="0" fontId="95" fillId="0" borderId="17" xfId="81" applyFont="1" applyFill="1" applyBorder="1" applyAlignment="1">
      <alignment horizontal="center" vertical="center"/>
      <protection/>
    </xf>
    <xf numFmtId="0" fontId="95" fillId="0" borderId="10" xfId="81" applyFont="1" applyFill="1" applyBorder="1" applyAlignment="1">
      <alignment horizontal="center" vertical="center"/>
      <protection/>
    </xf>
    <xf numFmtId="0" fontId="95" fillId="0" borderId="13" xfId="81" applyFont="1" applyFill="1" applyBorder="1" applyAlignment="1">
      <alignment horizontal="center" vertical="center"/>
      <protection/>
    </xf>
    <xf numFmtId="0" fontId="95" fillId="0" borderId="12" xfId="81" applyFont="1" applyFill="1" applyBorder="1" applyAlignment="1">
      <alignment horizontal="center" vertical="center"/>
      <protection/>
    </xf>
    <xf numFmtId="0" fontId="95" fillId="0" borderId="15" xfId="81" applyFont="1" applyBorder="1" applyAlignment="1">
      <alignment horizontal="center" vertical="center"/>
      <protection/>
    </xf>
    <xf numFmtId="0" fontId="95" fillId="0" borderId="16" xfId="81" applyFont="1" applyBorder="1" applyAlignment="1">
      <alignment horizontal="center" vertical="center"/>
      <protection/>
    </xf>
    <xf numFmtId="0" fontId="95" fillId="0" borderId="17" xfId="81" applyFont="1" applyBorder="1" applyAlignment="1">
      <alignment horizontal="center" vertical="center"/>
      <protection/>
    </xf>
    <xf numFmtId="0" fontId="95" fillId="0" borderId="18" xfId="81" applyFont="1" applyFill="1" applyBorder="1" applyAlignment="1">
      <alignment horizontal="center" vertical="center"/>
      <protection/>
    </xf>
    <xf numFmtId="0" fontId="95" fillId="0" borderId="19" xfId="81" applyFont="1" applyFill="1" applyBorder="1" applyAlignment="1">
      <alignment horizontal="center" vertical="center"/>
      <protection/>
    </xf>
    <xf numFmtId="0" fontId="95" fillId="0" borderId="24" xfId="81" applyFont="1" applyFill="1" applyBorder="1" applyAlignment="1">
      <alignment horizontal="center" vertical="center"/>
      <protection/>
    </xf>
    <xf numFmtId="0" fontId="95" fillId="0" borderId="10" xfId="81" applyFont="1" applyBorder="1" applyAlignment="1">
      <alignment horizontal="center" vertical="center"/>
      <protection/>
    </xf>
    <xf numFmtId="0" fontId="95" fillId="0" borderId="12" xfId="81" applyFont="1" applyBorder="1" applyAlignment="1">
      <alignment horizontal="center" vertical="center"/>
      <protection/>
    </xf>
    <xf numFmtId="0" fontId="95" fillId="0" borderId="13" xfId="81" applyFont="1" applyBorder="1" applyAlignment="1">
      <alignment horizontal="center" vertical="center"/>
      <protection/>
    </xf>
    <xf numFmtId="0" fontId="95" fillId="0" borderId="19" xfId="81" applyFont="1" applyBorder="1" applyAlignment="1">
      <alignment horizontal="center" vertical="center"/>
      <protection/>
    </xf>
    <xf numFmtId="0" fontId="95" fillId="0" borderId="20" xfId="81" applyFont="1" applyBorder="1" applyAlignment="1">
      <alignment horizontal="center" vertical="center"/>
      <protection/>
    </xf>
    <xf numFmtId="0" fontId="95" fillId="0" borderId="21" xfId="81" applyFont="1" applyBorder="1" applyAlignment="1">
      <alignment horizontal="center" vertical="center"/>
      <protection/>
    </xf>
    <xf numFmtId="0" fontId="95" fillId="0" borderId="24" xfId="81" applyFont="1" applyBorder="1" applyAlignment="1">
      <alignment horizontal="center" vertical="center"/>
      <protection/>
    </xf>
    <xf numFmtId="0" fontId="95" fillId="0" borderId="14" xfId="81" applyFont="1" applyBorder="1" applyAlignment="1">
      <alignment horizontal="center" vertical="center"/>
      <protection/>
    </xf>
    <xf numFmtId="0" fontId="95" fillId="0" borderId="23" xfId="81" applyFont="1" applyBorder="1" applyAlignment="1">
      <alignment horizontal="center" vertical="center"/>
      <protection/>
    </xf>
  </cellXfs>
  <cellStyles count="7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表紙" xfId="61"/>
    <cellStyle name="標準_gattukoukihonn_2007_06" xfId="62"/>
    <cellStyle name="標準_gattukoukihonn_2007_11" xfId="63"/>
    <cellStyle name="標準_gattukoukihonn_2007_12" xfId="64"/>
    <cellStyle name="標準_gattukoukihonn_2010_01(01-03)" xfId="65"/>
    <cellStyle name="標準_gattukoukihonn_2010_02(04-05)" xfId="66"/>
    <cellStyle name="標準_gattukoukihonn_2010_03(06-07)" xfId="67"/>
    <cellStyle name="標準_gattukoukihonn_2010_04(08-10)" xfId="68"/>
    <cellStyle name="標準_gattukoukihonn_2010_05(11-12)" xfId="69"/>
    <cellStyle name="標準_gattukoukihonn_2010_06(13-14)" xfId="70"/>
    <cellStyle name="標準_gattukoukihonn_2010_07(15-17)" xfId="71"/>
    <cellStyle name="標準_gattukoukihonn_2010_08(18-19)" xfId="72"/>
    <cellStyle name="標準_gattukoukihonn_2010_09(20-22)" xfId="73"/>
    <cellStyle name="標準_gattukoukihonn_2010_10(23-24)" xfId="74"/>
    <cellStyle name="標準_gattukoukihonn_2010_11(25-30)" xfId="75"/>
    <cellStyle name="標準_gattukoukihonn_2010_12(31-39)" xfId="76"/>
    <cellStyle name="標準_gattukoukihonn_2010_13(40-41)" xfId="77"/>
    <cellStyle name="標準_gattukoukihonn_2010_14(42)" xfId="78"/>
    <cellStyle name="標準_gattukoukihonn_2010_15(43)" xfId="79"/>
    <cellStyle name="標準_gattukoukihonn_2010_17(44)" xfId="80"/>
    <cellStyle name="標準_gattukoukihonn_2010_18(統計表)" xfId="81"/>
    <cellStyle name="Followed Hyperlink" xfId="82"/>
    <cellStyle name="良い" xfId="83"/>
  </cellStyles>
  <dxfs count="64">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styles" Target="styles.xml" /><Relationship Id="rId58" Type="http://schemas.openxmlformats.org/officeDocument/2006/relationships/sharedStrings" Target="sharedStrings.xml" /><Relationship Id="rId5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solidFill>
                  <a:srgbClr val="000000"/>
                </a:solidFill>
              </a:rPr>
              <a:t>図</a:t>
            </a:r>
            <a:r>
              <a:rPr lang="en-US" cap="none" sz="1125" b="1" i="0" u="none" baseline="0">
                <a:solidFill>
                  <a:srgbClr val="000000"/>
                </a:solidFill>
              </a:rPr>
              <a:t>-1</a:t>
            </a:r>
            <a:r>
              <a:rPr lang="en-US" cap="none" sz="1125" b="1" i="0" u="none" baseline="0">
                <a:solidFill>
                  <a:srgbClr val="000000"/>
                </a:solidFill>
              </a:rPr>
              <a:t>　高等学校等への進学率の推移</a:t>
            </a:r>
          </a:p>
        </c:rich>
      </c:tx>
      <c:layout>
        <c:manualLayout>
          <c:xMode val="factor"/>
          <c:yMode val="factor"/>
          <c:x val="-0.03425"/>
          <c:y val="-0.00875"/>
        </c:manualLayout>
      </c:layout>
      <c:spPr>
        <a:noFill/>
        <a:ln w="3175">
          <a:noFill/>
        </a:ln>
      </c:spPr>
    </c:title>
    <c:plotArea>
      <c:layout>
        <c:manualLayout>
          <c:xMode val="edge"/>
          <c:yMode val="edge"/>
          <c:x val="0.02125"/>
          <c:y val="0.07475"/>
          <c:w val="0.879"/>
          <c:h val="0.90675"/>
        </c:manualLayout>
      </c:layout>
      <c:lineChart>
        <c:grouping val="standard"/>
        <c:varyColors val="0"/>
        <c:ser>
          <c:idx val="0"/>
          <c:order val="0"/>
          <c:tx>
            <c:v>佐賀県</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'- 29 -'!$A$25:$A$36</c:f>
              <c:numCache/>
            </c:numRef>
          </c:cat>
          <c:val>
            <c:numRef>
              <c:f>'- 29 -'!$B$25:$B$36</c:f>
              <c:numCache/>
            </c:numRef>
          </c:val>
          <c:smooth val="0"/>
        </c:ser>
        <c:ser>
          <c:idx val="1"/>
          <c:order val="1"/>
          <c:tx>
            <c:v>全国</c:v>
          </c:tx>
          <c:spPr>
            <a:ln w="12700">
              <a:solidFill>
                <a:srgbClr val="008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'- 29 -'!$A$25:$A$36</c:f>
              <c:numCache/>
            </c:numRef>
          </c:cat>
          <c:val>
            <c:numRef>
              <c:f>'- 29 -'!$F$25:$F$36</c:f>
              <c:numCache/>
            </c:numRef>
          </c:val>
          <c:smooth val="0"/>
        </c:ser>
        <c:ser>
          <c:idx val="2"/>
          <c:order val="2"/>
          <c:tx>
            <c:v>佐賀県</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'- 29 -'!$A$25:$A$36</c:f>
              <c:numCache/>
            </c:numRef>
          </c:cat>
          <c:val>
            <c:numRef>
              <c:f>'- 29 -'!$B$25:$B$36</c:f>
              <c:numCache/>
            </c:numRef>
          </c:val>
          <c:smooth val="0"/>
        </c:ser>
        <c:ser>
          <c:idx val="3"/>
          <c:order val="3"/>
          <c:tx>
            <c:v>全国</c:v>
          </c:tx>
          <c:spPr>
            <a:ln w="12700">
              <a:solidFill>
                <a:srgbClr val="008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'- 29 -'!$A$25:$A$36</c:f>
              <c:numCache/>
            </c:numRef>
          </c:cat>
          <c:val>
            <c:numRef>
              <c:f>'- 29 -'!$F$25:$F$36</c:f>
              <c:numCache/>
            </c:numRef>
          </c:val>
          <c:smooth val="0"/>
        </c:ser>
        <c:marker val="1"/>
        <c:axId val="40573500"/>
        <c:axId val="29617181"/>
      </c:lineChart>
      <c:catAx>
        <c:axId val="4057350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125" b="0" i="0" u="none" baseline="0">
                <a:solidFill>
                  <a:srgbClr val="000000"/>
                </a:solidFill>
              </a:defRPr>
            </a:pPr>
          </a:p>
        </c:txPr>
        <c:crossAx val="29617181"/>
        <c:crossesAt val="95.8"/>
        <c:auto val="1"/>
        <c:lblOffset val="100"/>
        <c:tickLblSkip val="1"/>
        <c:noMultiLvlLbl val="0"/>
      </c:catAx>
      <c:valAx>
        <c:axId val="29617181"/>
        <c:scaling>
          <c:orientation val="minMax"/>
          <c:min val="95.8"/>
        </c:scaling>
        <c:axPos val="l"/>
        <c:minorGridlines>
          <c:spPr>
            <a:ln w="3175">
              <a:solidFill>
                <a:srgbClr val="C0C0C0"/>
              </a:solidFill>
              <a:prstDash val="dash"/>
            </a:ln>
          </c:spPr>
        </c:minorGridlines>
        <c:delete val="0"/>
        <c:numFmt formatCode="[=96]&quot;0.0&quot;;[=96.2]&quot;&quot;;##0.0" sourceLinked="0"/>
        <c:majorTickMark val="in"/>
        <c:minorTickMark val="none"/>
        <c:tickLblPos val="nextTo"/>
        <c:spPr>
          <a:ln w="3175">
            <a:solidFill>
              <a:srgbClr val="000000"/>
            </a:solidFill>
          </a:ln>
        </c:spPr>
        <c:txPr>
          <a:bodyPr vert="horz" rot="0"/>
          <a:lstStyle/>
          <a:p>
            <a:pPr>
              <a:defRPr lang="en-US" cap="none" sz="1125" b="0" i="0" u="none" baseline="0">
                <a:solidFill>
                  <a:srgbClr val="000000"/>
                </a:solidFill>
              </a:defRPr>
            </a:pPr>
          </a:p>
        </c:txPr>
        <c:crossAx val="40573500"/>
        <c:crossesAt val="1"/>
        <c:crossBetween val="between"/>
        <c:dispUnits/>
        <c:majorUnit val="0.4"/>
        <c:minorUnit val="0.2"/>
      </c:valAx>
      <c:spPr>
        <a:noFill/>
        <a:ln>
          <a:noFill/>
        </a:ln>
      </c:spPr>
    </c:plotArea>
    <c:plotVisOnly val="1"/>
    <c:dispBlanksAs val="gap"/>
    <c:showDLblsOverMax val="0"/>
  </c:chart>
  <c:spPr>
    <a:solidFill>
      <a:srgbClr val="FFFFFF"/>
    </a:solidFill>
    <a:ln w="3175">
      <a:noFill/>
    </a:ln>
  </c:spPr>
  <c:txPr>
    <a:bodyPr vert="horz" rot="0"/>
    <a:lstStyle/>
    <a:p>
      <a:pPr>
        <a:defRPr lang="en-US" cap="none" sz="1125"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15</c:v>
              </c:pt>
              <c:pt idx="1">
                <c:v>増減</c:v>
              </c:pt>
            </c:strLit>
          </c:cat>
          <c:val>
            <c:numLit>
              <c:ptCount val="9"/>
              <c:pt idx="0">
                <c:v>3</c:v>
              </c:pt>
              <c:pt idx="1">
                <c:v>0</c:v>
              </c:pt>
            </c:numLit>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15</c:v>
              </c:pt>
              <c:pt idx="1">
                <c:v>増減</c:v>
              </c:pt>
            </c:strLit>
          </c:cat>
          <c:val>
            <c:numLit>
              <c:ptCount val="9"/>
              <c:pt idx="0">
                <c:v>3</c:v>
              </c:pt>
              <c:pt idx="1">
                <c:v>0</c:v>
              </c:pt>
            </c:numLit>
          </c:val>
        </c:ser>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15</c:v>
              </c:pt>
              <c:pt idx="1">
                <c:v>増減</c:v>
              </c:pt>
            </c:strLit>
          </c:cat>
          <c:val>
            <c:numLit>
              <c:ptCount val="9"/>
              <c:pt idx="0">
                <c:v>0</c:v>
              </c:pt>
              <c:pt idx="1">
                <c:v>0</c:v>
              </c:pt>
            </c:numLit>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15</c:v>
              </c:pt>
              <c:pt idx="1">
                <c:v>増減</c:v>
              </c:pt>
            </c:strLit>
          </c:cat>
          <c:val>
            <c:numLit>
              <c:ptCount val="9"/>
              <c:pt idx="0">
                <c:v>0</c:v>
              </c:pt>
              <c:pt idx="1">
                <c:v>0</c:v>
              </c:pt>
            </c:numLit>
          </c:val>
        </c:ser>
        <c:overlap val="100"/>
        <c:axId val="65228038"/>
        <c:axId val="50181431"/>
      </c:barChart>
      <c:catAx>
        <c:axId val="65228038"/>
        <c:scaling>
          <c:orientation val="minMax"/>
        </c:scaling>
        <c:axPos val="l"/>
        <c:delete val="0"/>
        <c:numFmt formatCode="General" sourceLinked="1"/>
        <c:majorTickMark val="in"/>
        <c:minorTickMark val="none"/>
        <c:tickLblPos val="nextTo"/>
        <c:spPr>
          <a:ln w="3175">
            <a:solidFill>
              <a:srgbClr val="000000"/>
            </a:solidFill>
          </a:ln>
        </c:spPr>
        <c:crossAx val="50181431"/>
        <c:crosses val="autoZero"/>
        <c:auto val="0"/>
        <c:lblOffset val="100"/>
        <c:tickLblSkip val="47"/>
        <c:noMultiLvlLbl val="0"/>
      </c:catAx>
      <c:valAx>
        <c:axId val="50181431"/>
        <c:scaling>
          <c:orientation val="minMax"/>
        </c:scaling>
        <c:axPos val="b"/>
        <c:delete val="0"/>
        <c:numFmt formatCode="General" sourceLinked="1"/>
        <c:majorTickMark val="in"/>
        <c:minorTickMark val="none"/>
        <c:tickLblPos val="nextTo"/>
        <c:spPr>
          <a:ln w="3175">
            <a:solidFill>
              <a:srgbClr val="000000"/>
            </a:solidFill>
          </a:ln>
        </c:spPr>
        <c:crossAx val="65228038"/>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15</c:v>
              </c:pt>
              <c:pt idx="1">
                <c:v>増減</c:v>
              </c:pt>
            </c:strLit>
          </c:cat>
          <c:val>
            <c:numLit>
              <c:ptCount val="9"/>
              <c:pt idx="0">
                <c:v>3</c:v>
              </c:pt>
              <c:pt idx="1">
                <c:v>0</c:v>
              </c:pt>
            </c:numLit>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15</c:v>
              </c:pt>
              <c:pt idx="1">
                <c:v>増減</c:v>
              </c:pt>
            </c:strLit>
          </c:cat>
          <c:val>
            <c:numLit>
              <c:ptCount val="9"/>
              <c:pt idx="0">
                <c:v>3</c:v>
              </c:pt>
              <c:pt idx="1">
                <c:v>0</c:v>
              </c:pt>
            </c:numLit>
          </c:val>
        </c:ser>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15</c:v>
              </c:pt>
              <c:pt idx="1">
                <c:v>増減</c:v>
              </c:pt>
            </c:strLit>
          </c:cat>
          <c:val>
            <c:numLit>
              <c:ptCount val="9"/>
              <c:pt idx="0">
                <c:v>0</c:v>
              </c:pt>
              <c:pt idx="1">
                <c:v>0</c:v>
              </c:pt>
            </c:numLit>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15</c:v>
              </c:pt>
              <c:pt idx="1">
                <c:v>増減</c:v>
              </c:pt>
            </c:strLit>
          </c:cat>
          <c:val>
            <c:numLit>
              <c:ptCount val="9"/>
              <c:pt idx="0">
                <c:v>0</c:v>
              </c:pt>
              <c:pt idx="1">
                <c:v>0</c:v>
              </c:pt>
            </c:numLit>
          </c:val>
        </c:ser>
        <c:overlap val="100"/>
        <c:axId val="48979696"/>
        <c:axId val="38164081"/>
      </c:barChart>
      <c:catAx>
        <c:axId val="48979696"/>
        <c:scaling>
          <c:orientation val="minMax"/>
        </c:scaling>
        <c:axPos val="l"/>
        <c:delete val="0"/>
        <c:numFmt formatCode="General" sourceLinked="1"/>
        <c:majorTickMark val="in"/>
        <c:minorTickMark val="none"/>
        <c:tickLblPos val="nextTo"/>
        <c:spPr>
          <a:ln w="3175">
            <a:solidFill>
              <a:srgbClr val="000000"/>
            </a:solidFill>
          </a:ln>
        </c:spPr>
        <c:crossAx val="38164081"/>
        <c:crosses val="autoZero"/>
        <c:auto val="0"/>
        <c:lblOffset val="100"/>
        <c:tickLblSkip val="47"/>
        <c:noMultiLvlLbl val="0"/>
      </c:catAx>
      <c:valAx>
        <c:axId val="38164081"/>
        <c:scaling>
          <c:orientation val="minMax"/>
        </c:scaling>
        <c:axPos val="b"/>
        <c:delete val="0"/>
        <c:numFmt formatCode="General" sourceLinked="1"/>
        <c:majorTickMark val="in"/>
        <c:minorTickMark val="none"/>
        <c:tickLblPos val="nextTo"/>
        <c:spPr>
          <a:ln w="3175">
            <a:solidFill>
              <a:srgbClr val="000000"/>
            </a:solidFill>
          </a:ln>
        </c:spPr>
        <c:crossAx val="48979696"/>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rPr>
              <a:t>図</a:t>
            </a:r>
            <a:r>
              <a:rPr lang="en-US" cap="none" sz="1075" b="1" i="0" u="none" baseline="0">
                <a:solidFill>
                  <a:srgbClr val="000000"/>
                </a:solidFill>
              </a:rPr>
              <a:t>-3</a:t>
            </a:r>
            <a:r>
              <a:rPr lang="en-US" cap="none" sz="1075" b="1" i="0" u="none" baseline="0">
                <a:solidFill>
                  <a:srgbClr val="000000"/>
                </a:solidFill>
              </a:rPr>
              <a:t>　大学・短大への進学者（過年度卒業者を含む）の進学地別割合</a:t>
            </a:r>
          </a:p>
        </c:rich>
      </c:tx>
      <c:layout>
        <c:manualLayout>
          <c:xMode val="factor"/>
          <c:yMode val="factor"/>
          <c:x val="-0.06675"/>
          <c:y val="-0.01225"/>
        </c:manualLayout>
      </c:layout>
      <c:spPr>
        <a:noFill/>
        <a:ln>
          <a:noFill/>
        </a:ln>
      </c:spPr>
    </c:title>
    <c:plotArea>
      <c:layout>
        <c:manualLayout>
          <c:xMode val="edge"/>
          <c:yMode val="edge"/>
          <c:x val="0.0655"/>
          <c:y val="0.0925"/>
          <c:w val="0.8215"/>
          <c:h val="0.8815"/>
        </c:manualLayout>
      </c:layout>
      <c:barChart>
        <c:barDir val="col"/>
        <c:grouping val="clustered"/>
        <c:varyColors val="0"/>
        <c:ser>
          <c:idx val="0"/>
          <c:order val="0"/>
          <c:tx>
            <c:strRef>
              <c:f>'- 37 -'!$A$28</c:f>
              <c:strCache>
                <c:ptCount val="1"/>
                <c:pt idx="0">
                  <c:v>25年度</c:v>
                </c:pt>
              </c:strCache>
            </c:strRef>
          </c:tx>
          <c:spPr>
            <a:pattFill prst="pct10">
              <a:fgClr>
                <a:srgbClr val="4F81BD"/>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'- 37 -'!$B$26:$I$26</c:f>
              <c:strCache/>
            </c:strRef>
          </c:cat>
          <c:val>
            <c:numRef>
              <c:f>'- 37 -'!$B$28:$I$28</c:f>
              <c:numCache/>
            </c:numRef>
          </c:val>
        </c:ser>
        <c:ser>
          <c:idx val="1"/>
          <c:order val="1"/>
          <c:tx>
            <c:strRef>
              <c:f>'- 37 -'!$A$27</c:f>
              <c:strCache>
                <c:ptCount val="1"/>
                <c:pt idx="0">
                  <c:v>24年度</c:v>
                </c:pt>
              </c:strCache>
            </c:strRef>
          </c:tx>
          <c:spPr>
            <a:pattFill prst="dkUpDiag">
              <a:fgClr>
                <a:srgbClr val="4F81BD"/>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'- 37 -'!$B$26:$I$26</c:f>
              <c:strCache/>
            </c:strRef>
          </c:cat>
          <c:val>
            <c:numRef>
              <c:f>'- 37 -'!$B$27:$I$27</c:f>
              <c:numCache/>
            </c:numRef>
          </c:val>
        </c:ser>
        <c:axId val="7932410"/>
        <c:axId val="4282827"/>
      </c:barChart>
      <c:catAx>
        <c:axId val="793241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282827"/>
        <c:crosses val="autoZero"/>
        <c:auto val="1"/>
        <c:lblOffset val="100"/>
        <c:tickLblSkip val="1"/>
        <c:noMultiLvlLbl val="0"/>
      </c:catAx>
      <c:valAx>
        <c:axId val="4282827"/>
        <c:scaling>
          <c:orientation val="minMax"/>
        </c:scaling>
        <c:axPos val="l"/>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a:t>
                </a:r>
              </a:p>
            </c:rich>
          </c:tx>
          <c:layout>
            <c:manualLayout>
              <c:xMode val="factor"/>
              <c:yMode val="factor"/>
              <c:x val="-0.00425"/>
              <c:y val="0.139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7932410"/>
        <c:crossesAt val="1"/>
        <c:crossBetween val="between"/>
        <c:dispUnits/>
      </c:valAx>
      <c:spPr>
        <a:noFill/>
        <a:ln>
          <a:noFill/>
        </a:ln>
      </c:spPr>
    </c:plotArea>
    <c:legend>
      <c:legendPos val="r"/>
      <c:layout>
        <c:manualLayout>
          <c:xMode val="edge"/>
          <c:yMode val="edge"/>
          <c:x val="0.90525"/>
          <c:y val="0.4555"/>
          <c:w val="0.09175"/>
          <c:h val="0.101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ＭＳ Ｐゴシック"/>
                <a:ea typeface="ＭＳ Ｐゴシック"/>
                <a:cs typeface="ＭＳ Ｐゴシック"/>
              </a:rPr>
              <a:t>図</a:t>
            </a:r>
            <a:r>
              <a:rPr lang="en-US" cap="none" sz="1100" b="1" i="0" u="none" baseline="0">
                <a:solidFill>
                  <a:srgbClr val="000000"/>
                </a:solidFill>
                <a:latin typeface="ＭＳ Ｐゴシック"/>
                <a:ea typeface="ＭＳ Ｐゴシック"/>
                <a:cs typeface="ＭＳ Ｐゴシック"/>
              </a:rPr>
              <a:t>-4</a:t>
            </a:r>
            <a:r>
              <a:rPr lang="en-US" cap="none" sz="1100" b="1" i="0" u="none" baseline="0">
                <a:solidFill>
                  <a:srgbClr val="000000"/>
                </a:solidFill>
                <a:latin typeface="ＭＳ Ｐゴシック"/>
                <a:ea typeface="ＭＳ Ｐゴシック"/>
                <a:cs typeface="ＭＳ Ｐゴシック"/>
              </a:rPr>
              <a:t>　就職者の就職地別割合</a:t>
            </a:r>
          </a:p>
        </c:rich>
      </c:tx>
      <c:layout>
        <c:manualLayout>
          <c:xMode val="factor"/>
          <c:yMode val="factor"/>
          <c:x val="-0.355"/>
          <c:y val="0.005"/>
        </c:manualLayout>
      </c:layout>
      <c:spPr>
        <a:noFill/>
        <a:ln>
          <a:noFill/>
        </a:ln>
      </c:spPr>
    </c:title>
    <c:plotArea>
      <c:layout>
        <c:manualLayout>
          <c:xMode val="edge"/>
          <c:yMode val="edge"/>
          <c:x val="0.04775"/>
          <c:y val="0.13625"/>
          <c:w val="0.93225"/>
          <c:h val="0.84725"/>
        </c:manualLayout>
      </c:layout>
      <c:barChart>
        <c:barDir val="col"/>
        <c:grouping val="clustered"/>
        <c:varyColors val="0"/>
        <c:ser>
          <c:idx val="0"/>
          <c:order val="0"/>
          <c:tx>
            <c:strRef>
              <c:f>'- 39 -'!$B$51</c:f>
              <c:strCache>
                <c:ptCount val="1"/>
                <c:pt idx="0">
                  <c:v>24年度</c:v>
                </c:pt>
              </c:strCache>
            </c:strRef>
          </c:tx>
          <c:spPr>
            <a:pattFill prst="pct10">
              <a:fgClr>
                <a:srgbClr val="4F81BD"/>
              </a:fgClr>
              <a:bgClr>
                <a:srgbClr val="FFFFFF"/>
              </a:bgClr>
            </a:patt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'- 39 -'!$C$50:$K$50</c:f>
              <c:strCache/>
            </c:strRef>
          </c:cat>
          <c:val>
            <c:numRef>
              <c:f>'- 39 -'!$C$51:$K$51</c:f>
              <c:numCache/>
            </c:numRef>
          </c:val>
        </c:ser>
        <c:ser>
          <c:idx val="1"/>
          <c:order val="1"/>
          <c:tx>
            <c:strRef>
              <c:f>'- 39 -'!$B$52</c:f>
              <c:strCache>
                <c:ptCount val="1"/>
                <c:pt idx="0">
                  <c:v>25年度</c:v>
                </c:pt>
              </c:strCache>
            </c:strRef>
          </c:tx>
          <c:spPr>
            <a:pattFill prst="dkUpDiag">
              <a:fgClr>
                <a:srgbClr val="4F81BD"/>
              </a:fgClr>
              <a:bgClr>
                <a:srgbClr val="FFFFFF"/>
              </a:bgClr>
            </a:patt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'- 39 -'!$C$50:$K$50</c:f>
              <c:strCache/>
            </c:strRef>
          </c:cat>
          <c:val>
            <c:numRef>
              <c:f>'- 39 -'!$C$52:$K$52</c:f>
              <c:numCache/>
            </c:numRef>
          </c:val>
        </c:ser>
        <c:gapWidth val="153"/>
        <c:axId val="38545444"/>
        <c:axId val="11364677"/>
      </c:barChart>
      <c:catAx>
        <c:axId val="3854544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00" b="0" i="0" u="none" baseline="0">
                <a:solidFill>
                  <a:srgbClr val="000000"/>
                </a:solidFill>
              </a:defRPr>
            </a:pPr>
          </a:p>
        </c:txPr>
        <c:crossAx val="11364677"/>
        <c:crosses val="autoZero"/>
        <c:auto val="1"/>
        <c:lblOffset val="100"/>
        <c:tickLblSkip val="1"/>
        <c:noMultiLvlLbl val="0"/>
      </c:catAx>
      <c:valAx>
        <c:axId val="11364677"/>
        <c:scaling>
          <c:orientation val="minMax"/>
        </c:scaling>
        <c:axPos val="l"/>
        <c:title>
          <c:tx>
            <c:rich>
              <a:bodyPr vert="wordArtVert" rot="0" anchor="ctr"/>
              <a:lstStyle/>
              <a:p>
                <a:pPr algn="ctr">
                  <a:defRPr/>
                </a:pPr>
                <a:r>
                  <a:rPr lang="en-US" cap="none" sz="1100" b="0" i="0" u="none" baseline="0">
                    <a:solidFill>
                      <a:srgbClr val="000000"/>
                    </a:solidFill>
                  </a:rPr>
                  <a:t>(%)</a:t>
                </a:r>
              </a:p>
            </c:rich>
          </c:tx>
          <c:layout>
            <c:manualLayout>
              <c:xMode val="factor"/>
              <c:yMode val="factor"/>
              <c:x val="-0.01025"/>
              <c:y val="0.1225"/>
            </c:manualLayout>
          </c:layout>
          <c:overlay val="0"/>
          <c:spPr>
            <a:noFill/>
            <a:ln>
              <a:noFill/>
            </a:ln>
          </c:spPr>
        </c:title>
        <c:majorGridlines>
          <c:spPr>
            <a:ln w="3175">
              <a:solidFill>
                <a:srgbClr val="000000"/>
              </a:solidFill>
              <a:prstDash val="sysDot"/>
            </a:ln>
          </c:spPr>
        </c:majorGridlines>
        <c:delete val="0"/>
        <c:numFmt formatCode="#,##0.0_ "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defRPr>
            </a:pPr>
          </a:p>
        </c:txPr>
        <c:crossAx val="38545444"/>
        <c:crossesAt val="1"/>
        <c:crossBetween val="between"/>
        <c:dispUnits/>
      </c:valAx>
      <c:spPr>
        <a:noFill/>
        <a:ln>
          <a:noFill/>
        </a:ln>
      </c:spPr>
    </c:plotArea>
    <c:legend>
      <c:legendPos val="r"/>
      <c:layout>
        <c:manualLayout>
          <c:xMode val="edge"/>
          <c:yMode val="edge"/>
          <c:x val="0.82625"/>
          <c:y val="0.209"/>
          <c:w val="0.11325"/>
          <c:h val="0.107"/>
        </c:manualLayout>
      </c:layout>
      <c:overlay val="0"/>
      <c:spPr>
        <a:solidFill>
          <a:srgbClr val="FFFFFF"/>
        </a:solidFill>
        <a:ln w="3175">
          <a:solidFill>
            <a:srgbClr val="000000"/>
          </a:solidFill>
        </a:ln>
      </c:spPr>
      <c:txPr>
        <a:bodyPr vert="horz" rot="0"/>
        <a:lstStyle/>
        <a:p>
          <a:pPr>
            <a:defRPr lang="en-US" cap="none" sz="98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image" Target="../media/image5.emf" /><Relationship Id="rId4" Type="http://schemas.openxmlformats.org/officeDocument/2006/relationships/image" Target="../media/image9.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361950</xdr:colOff>
      <xdr:row>4</xdr:row>
      <xdr:rowOff>400050</xdr:rowOff>
    </xdr:from>
    <xdr:to>
      <xdr:col>7</xdr:col>
      <xdr:colOff>400050</xdr:colOff>
      <xdr:row>4</xdr:row>
      <xdr:rowOff>400050</xdr:rowOff>
    </xdr:to>
    <xdr:sp>
      <xdr:nvSpPr>
        <xdr:cNvPr id="1" name="Line 1"/>
        <xdr:cNvSpPr>
          <a:spLocks/>
        </xdr:cNvSpPr>
      </xdr:nvSpPr>
      <xdr:spPr>
        <a:xfrm>
          <a:off x="2295525" y="2228850"/>
          <a:ext cx="278130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3</xdr:row>
      <xdr:rowOff>381000</xdr:rowOff>
    </xdr:from>
    <xdr:to>
      <xdr:col>7</xdr:col>
      <xdr:colOff>428625</xdr:colOff>
      <xdr:row>3</xdr:row>
      <xdr:rowOff>381000</xdr:rowOff>
    </xdr:to>
    <xdr:sp>
      <xdr:nvSpPr>
        <xdr:cNvPr id="2" name="Line 2"/>
        <xdr:cNvSpPr>
          <a:spLocks/>
        </xdr:cNvSpPr>
      </xdr:nvSpPr>
      <xdr:spPr>
        <a:xfrm flipV="1">
          <a:off x="2238375" y="1752600"/>
          <a:ext cx="286702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228600</xdr:colOff>
      <xdr:row>7</xdr:row>
      <xdr:rowOff>390525</xdr:rowOff>
    </xdr:from>
    <xdr:to>
      <xdr:col>7</xdr:col>
      <xdr:colOff>381000</xdr:colOff>
      <xdr:row>7</xdr:row>
      <xdr:rowOff>390525</xdr:rowOff>
    </xdr:to>
    <xdr:sp>
      <xdr:nvSpPr>
        <xdr:cNvPr id="3" name="Line 3"/>
        <xdr:cNvSpPr>
          <a:spLocks/>
        </xdr:cNvSpPr>
      </xdr:nvSpPr>
      <xdr:spPr>
        <a:xfrm flipV="1">
          <a:off x="2162175" y="3590925"/>
          <a:ext cx="289560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209550</xdr:colOff>
      <xdr:row>9</xdr:row>
      <xdr:rowOff>400050</xdr:rowOff>
    </xdr:from>
    <xdr:to>
      <xdr:col>7</xdr:col>
      <xdr:colOff>352425</xdr:colOff>
      <xdr:row>9</xdr:row>
      <xdr:rowOff>400050</xdr:rowOff>
    </xdr:to>
    <xdr:sp>
      <xdr:nvSpPr>
        <xdr:cNvPr id="4" name="Line 4"/>
        <xdr:cNvSpPr>
          <a:spLocks/>
        </xdr:cNvSpPr>
      </xdr:nvSpPr>
      <xdr:spPr>
        <a:xfrm flipV="1">
          <a:off x="2143125" y="4514850"/>
          <a:ext cx="288607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276225</xdr:colOff>
      <xdr:row>8</xdr:row>
      <xdr:rowOff>409575</xdr:rowOff>
    </xdr:from>
    <xdr:to>
      <xdr:col>7</xdr:col>
      <xdr:colOff>342900</xdr:colOff>
      <xdr:row>8</xdr:row>
      <xdr:rowOff>409575</xdr:rowOff>
    </xdr:to>
    <xdr:sp>
      <xdr:nvSpPr>
        <xdr:cNvPr id="5" name="Line 5"/>
        <xdr:cNvSpPr>
          <a:spLocks/>
        </xdr:cNvSpPr>
      </xdr:nvSpPr>
      <xdr:spPr>
        <a:xfrm flipV="1">
          <a:off x="2209800" y="4067175"/>
          <a:ext cx="280987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257175</xdr:colOff>
      <xdr:row>11</xdr:row>
      <xdr:rowOff>400050</xdr:rowOff>
    </xdr:from>
    <xdr:to>
      <xdr:col>7</xdr:col>
      <xdr:colOff>352425</xdr:colOff>
      <xdr:row>11</xdr:row>
      <xdr:rowOff>400050</xdr:rowOff>
    </xdr:to>
    <xdr:sp>
      <xdr:nvSpPr>
        <xdr:cNvPr id="6" name="Line 6"/>
        <xdr:cNvSpPr>
          <a:spLocks/>
        </xdr:cNvSpPr>
      </xdr:nvSpPr>
      <xdr:spPr>
        <a:xfrm flipV="1">
          <a:off x="2190750" y="5429250"/>
          <a:ext cx="283845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266700</xdr:colOff>
      <xdr:row>10</xdr:row>
      <xdr:rowOff>390525</xdr:rowOff>
    </xdr:from>
    <xdr:to>
      <xdr:col>7</xdr:col>
      <xdr:colOff>390525</xdr:colOff>
      <xdr:row>10</xdr:row>
      <xdr:rowOff>400050</xdr:rowOff>
    </xdr:to>
    <xdr:sp>
      <xdr:nvSpPr>
        <xdr:cNvPr id="7" name="Line 7"/>
        <xdr:cNvSpPr>
          <a:spLocks/>
        </xdr:cNvSpPr>
      </xdr:nvSpPr>
      <xdr:spPr>
        <a:xfrm>
          <a:off x="2200275" y="4962525"/>
          <a:ext cx="2867025" cy="952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323850</xdr:colOff>
      <xdr:row>5</xdr:row>
      <xdr:rowOff>400050</xdr:rowOff>
    </xdr:from>
    <xdr:to>
      <xdr:col>7</xdr:col>
      <xdr:colOff>428625</xdr:colOff>
      <xdr:row>5</xdr:row>
      <xdr:rowOff>400050</xdr:rowOff>
    </xdr:to>
    <xdr:sp>
      <xdr:nvSpPr>
        <xdr:cNvPr id="8" name="Line 8"/>
        <xdr:cNvSpPr>
          <a:spLocks/>
        </xdr:cNvSpPr>
      </xdr:nvSpPr>
      <xdr:spPr>
        <a:xfrm flipV="1">
          <a:off x="2257425" y="2686050"/>
          <a:ext cx="284797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381000</xdr:colOff>
      <xdr:row>6</xdr:row>
      <xdr:rowOff>409575</xdr:rowOff>
    </xdr:from>
    <xdr:to>
      <xdr:col>7</xdr:col>
      <xdr:colOff>400050</xdr:colOff>
      <xdr:row>6</xdr:row>
      <xdr:rowOff>409575</xdr:rowOff>
    </xdr:to>
    <xdr:sp>
      <xdr:nvSpPr>
        <xdr:cNvPr id="9" name="Line 9"/>
        <xdr:cNvSpPr>
          <a:spLocks/>
        </xdr:cNvSpPr>
      </xdr:nvSpPr>
      <xdr:spPr>
        <a:xfrm flipV="1">
          <a:off x="2314575" y="3152775"/>
          <a:ext cx="276225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12</xdr:row>
      <xdr:rowOff>400050</xdr:rowOff>
    </xdr:from>
    <xdr:to>
      <xdr:col>7</xdr:col>
      <xdr:colOff>361950</xdr:colOff>
      <xdr:row>12</xdr:row>
      <xdr:rowOff>409575</xdr:rowOff>
    </xdr:to>
    <xdr:sp>
      <xdr:nvSpPr>
        <xdr:cNvPr id="10" name="Line 10"/>
        <xdr:cNvSpPr>
          <a:spLocks/>
        </xdr:cNvSpPr>
      </xdr:nvSpPr>
      <xdr:spPr>
        <a:xfrm>
          <a:off x="2667000" y="5886450"/>
          <a:ext cx="2371725" cy="952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247650</xdr:colOff>
      <xdr:row>13</xdr:row>
      <xdr:rowOff>390525</xdr:rowOff>
    </xdr:from>
    <xdr:to>
      <xdr:col>7</xdr:col>
      <xdr:colOff>371475</xdr:colOff>
      <xdr:row>13</xdr:row>
      <xdr:rowOff>390525</xdr:rowOff>
    </xdr:to>
    <xdr:sp>
      <xdr:nvSpPr>
        <xdr:cNvPr id="11" name="Line 11"/>
        <xdr:cNvSpPr>
          <a:spLocks/>
        </xdr:cNvSpPr>
      </xdr:nvSpPr>
      <xdr:spPr>
        <a:xfrm>
          <a:off x="2867025" y="6334125"/>
          <a:ext cx="218122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14</xdr:row>
      <xdr:rowOff>390525</xdr:rowOff>
    </xdr:from>
    <xdr:to>
      <xdr:col>7</xdr:col>
      <xdr:colOff>361950</xdr:colOff>
      <xdr:row>14</xdr:row>
      <xdr:rowOff>390525</xdr:rowOff>
    </xdr:to>
    <xdr:sp>
      <xdr:nvSpPr>
        <xdr:cNvPr id="12" name="Line 12"/>
        <xdr:cNvSpPr>
          <a:spLocks/>
        </xdr:cNvSpPr>
      </xdr:nvSpPr>
      <xdr:spPr>
        <a:xfrm flipV="1">
          <a:off x="3352800" y="6791325"/>
          <a:ext cx="168592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15</xdr:row>
      <xdr:rowOff>400050</xdr:rowOff>
    </xdr:from>
    <xdr:to>
      <xdr:col>7</xdr:col>
      <xdr:colOff>381000</xdr:colOff>
      <xdr:row>15</xdr:row>
      <xdr:rowOff>400050</xdr:rowOff>
    </xdr:to>
    <xdr:sp>
      <xdr:nvSpPr>
        <xdr:cNvPr id="13" name="Line 13"/>
        <xdr:cNvSpPr>
          <a:spLocks/>
        </xdr:cNvSpPr>
      </xdr:nvSpPr>
      <xdr:spPr>
        <a:xfrm flipV="1">
          <a:off x="2790825" y="7258050"/>
          <a:ext cx="226695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333375</xdr:colOff>
      <xdr:row>16</xdr:row>
      <xdr:rowOff>390525</xdr:rowOff>
    </xdr:from>
    <xdr:to>
      <xdr:col>7</xdr:col>
      <xdr:colOff>352425</xdr:colOff>
      <xdr:row>16</xdr:row>
      <xdr:rowOff>390525</xdr:rowOff>
    </xdr:to>
    <xdr:sp>
      <xdr:nvSpPr>
        <xdr:cNvPr id="14" name="Line 14"/>
        <xdr:cNvSpPr>
          <a:spLocks/>
        </xdr:cNvSpPr>
      </xdr:nvSpPr>
      <xdr:spPr>
        <a:xfrm>
          <a:off x="3638550" y="7705725"/>
          <a:ext cx="139065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17</xdr:row>
      <xdr:rowOff>400050</xdr:rowOff>
    </xdr:from>
    <xdr:to>
      <xdr:col>7</xdr:col>
      <xdr:colOff>371475</xdr:colOff>
      <xdr:row>17</xdr:row>
      <xdr:rowOff>400050</xdr:rowOff>
    </xdr:to>
    <xdr:sp>
      <xdr:nvSpPr>
        <xdr:cNvPr id="15" name="Line 15"/>
        <xdr:cNvSpPr>
          <a:spLocks/>
        </xdr:cNvSpPr>
      </xdr:nvSpPr>
      <xdr:spPr>
        <a:xfrm>
          <a:off x="2238375" y="8172450"/>
          <a:ext cx="280987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1</xdr:row>
      <xdr:rowOff>400050</xdr:rowOff>
    </xdr:from>
    <xdr:to>
      <xdr:col>7</xdr:col>
      <xdr:colOff>447675</xdr:colOff>
      <xdr:row>1</xdr:row>
      <xdr:rowOff>400050</xdr:rowOff>
    </xdr:to>
    <xdr:sp>
      <xdr:nvSpPr>
        <xdr:cNvPr id="16" name="Line 16"/>
        <xdr:cNvSpPr>
          <a:spLocks/>
        </xdr:cNvSpPr>
      </xdr:nvSpPr>
      <xdr:spPr>
        <a:xfrm>
          <a:off x="2219325" y="857250"/>
          <a:ext cx="290512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952500</xdr:colOff>
      <xdr:row>18</xdr:row>
      <xdr:rowOff>390525</xdr:rowOff>
    </xdr:from>
    <xdr:to>
      <xdr:col>7</xdr:col>
      <xdr:colOff>371475</xdr:colOff>
      <xdr:row>18</xdr:row>
      <xdr:rowOff>390525</xdr:rowOff>
    </xdr:to>
    <xdr:sp>
      <xdr:nvSpPr>
        <xdr:cNvPr id="17" name="Line 17"/>
        <xdr:cNvSpPr>
          <a:spLocks/>
        </xdr:cNvSpPr>
      </xdr:nvSpPr>
      <xdr:spPr>
        <a:xfrm flipV="1">
          <a:off x="1924050" y="8620125"/>
          <a:ext cx="312420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0</xdr:rowOff>
    </xdr:from>
    <xdr:to>
      <xdr:col>1</xdr:col>
      <xdr:colOff>0</xdr:colOff>
      <xdr:row>9</xdr:row>
      <xdr:rowOff>0</xdr:rowOff>
    </xdr:to>
    <xdr:sp>
      <xdr:nvSpPr>
        <xdr:cNvPr id="1" name="Line 1"/>
        <xdr:cNvSpPr>
          <a:spLocks/>
        </xdr:cNvSpPr>
      </xdr:nvSpPr>
      <xdr:spPr>
        <a:xfrm>
          <a:off x="523875" y="1866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9</xdr:row>
      <xdr:rowOff>9525</xdr:rowOff>
    </xdr:from>
    <xdr:to>
      <xdr:col>1</xdr:col>
      <xdr:colOff>0</xdr:colOff>
      <xdr:row>9</xdr:row>
      <xdr:rowOff>9525</xdr:rowOff>
    </xdr:to>
    <xdr:sp>
      <xdr:nvSpPr>
        <xdr:cNvPr id="2" name="Line 2"/>
        <xdr:cNvSpPr>
          <a:spLocks/>
        </xdr:cNvSpPr>
      </xdr:nvSpPr>
      <xdr:spPr>
        <a:xfrm>
          <a:off x="523875" y="187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9</xdr:row>
      <xdr:rowOff>0</xdr:rowOff>
    </xdr:from>
    <xdr:to>
      <xdr:col>5</xdr:col>
      <xdr:colOff>438150</xdr:colOff>
      <xdr:row>9</xdr:row>
      <xdr:rowOff>0</xdr:rowOff>
    </xdr:to>
    <xdr:sp>
      <xdr:nvSpPr>
        <xdr:cNvPr id="3" name="Line 3"/>
        <xdr:cNvSpPr>
          <a:spLocks/>
        </xdr:cNvSpPr>
      </xdr:nvSpPr>
      <xdr:spPr>
        <a:xfrm>
          <a:off x="2714625" y="186690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37</xdr:row>
      <xdr:rowOff>0</xdr:rowOff>
    </xdr:from>
    <xdr:to>
      <xdr:col>9</xdr:col>
      <xdr:colOff>361950</xdr:colOff>
      <xdr:row>37</xdr:row>
      <xdr:rowOff>0</xdr:rowOff>
    </xdr:to>
    <xdr:sp>
      <xdr:nvSpPr>
        <xdr:cNvPr id="1" name="Line 1"/>
        <xdr:cNvSpPr>
          <a:spLocks/>
        </xdr:cNvSpPr>
      </xdr:nvSpPr>
      <xdr:spPr>
        <a:xfrm>
          <a:off x="4876800" y="8858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36</xdr:row>
      <xdr:rowOff>0</xdr:rowOff>
    </xdr:from>
    <xdr:to>
      <xdr:col>9</xdr:col>
      <xdr:colOff>361950</xdr:colOff>
      <xdr:row>36</xdr:row>
      <xdr:rowOff>0</xdr:rowOff>
    </xdr:to>
    <xdr:sp>
      <xdr:nvSpPr>
        <xdr:cNvPr id="2" name="Line 2"/>
        <xdr:cNvSpPr>
          <a:spLocks/>
        </xdr:cNvSpPr>
      </xdr:nvSpPr>
      <xdr:spPr>
        <a:xfrm>
          <a:off x="4876800" y="8591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0.018</cdr:x>
      <cdr:y>0.016</cdr:y>
    </cdr:from>
    <cdr:to>
      <cdr:x>0.119</cdr:x>
      <cdr:y>0.10125</cdr:y>
    </cdr:to>
    <cdr:sp>
      <cdr:nvSpPr>
        <cdr:cNvPr id="1" name="Text Box 1"/>
        <cdr:cNvSpPr txBox="1">
          <a:spLocks noChangeArrowheads="1"/>
        </cdr:cNvSpPr>
      </cdr:nvSpPr>
      <cdr:spPr>
        <a:xfrm>
          <a:off x="85725" y="28575"/>
          <a:ext cx="485775" cy="200025"/>
        </a:xfrm>
        <a:prstGeom prst="rect">
          <a:avLst/>
        </a:prstGeom>
        <a:noFill/>
        <a:ln w="9525" cmpd="sng">
          <a:noFill/>
        </a:ln>
      </cdr:spPr>
      <cdr:txBody>
        <a:bodyPr vertOverflow="clip" wrap="square" lIns="27432" tIns="18288" rIns="0" bIns="0"/>
        <a:p>
          <a:pPr algn="l">
            <a:defRPr/>
          </a:pPr>
          <a:r>
            <a:rPr lang="en-US" cap="none" sz="825" b="0" i="0" u="none" baseline="0">
              <a:solidFill>
                <a:srgbClr val="000000"/>
              </a:solidFill>
            </a:rPr>
            <a:t>（％）</a:t>
          </a:r>
        </a:p>
      </cdr:txBody>
    </cdr:sp>
  </cdr:relSizeAnchor>
  <cdr:relSizeAnchor xmlns:cdr="http://schemas.openxmlformats.org/drawingml/2006/chartDrawing">
    <cdr:from>
      <cdr:x>0.8825</cdr:x>
      <cdr:y>0.891</cdr:y>
    </cdr:from>
    <cdr:to>
      <cdr:x>1</cdr:x>
      <cdr:y>0.97625</cdr:y>
    </cdr:to>
    <cdr:sp>
      <cdr:nvSpPr>
        <cdr:cNvPr id="2" name="Text Box 2"/>
        <cdr:cNvSpPr txBox="1">
          <a:spLocks noChangeArrowheads="1"/>
        </cdr:cNvSpPr>
      </cdr:nvSpPr>
      <cdr:spPr>
        <a:xfrm>
          <a:off x="4238625" y="2095500"/>
          <a:ext cx="619125" cy="200025"/>
        </a:xfrm>
        <a:prstGeom prst="rect">
          <a:avLst/>
        </a:prstGeom>
        <a:noFill/>
        <a:ln w="9525" cmpd="sng">
          <a:noFill/>
        </a:ln>
      </cdr:spPr>
      <cdr:txBody>
        <a:bodyPr vertOverflow="clip" wrap="square" lIns="27432" tIns="18288" rIns="0" bIns="0"/>
        <a:p>
          <a:pPr algn="l">
            <a:defRPr/>
          </a:pPr>
          <a:r>
            <a:rPr lang="en-US" cap="none" sz="825" b="0" i="0" u="none" baseline="0">
              <a:solidFill>
                <a:srgbClr val="000000"/>
              </a:solidFill>
            </a:rPr>
            <a:t>（年度）</a:t>
          </a:r>
        </a:p>
      </cdr:txBody>
    </cdr:sp>
  </cdr:relSizeAnchor>
  <cdr:relSizeAnchor xmlns:cdr="http://schemas.openxmlformats.org/drawingml/2006/chartDrawing">
    <cdr:from>
      <cdr:x>0.018</cdr:x>
      <cdr:y>0.016</cdr:y>
    </cdr:from>
    <cdr:to>
      <cdr:x>0.119</cdr:x>
      <cdr:y>0.10125</cdr:y>
    </cdr:to>
    <cdr:sp>
      <cdr:nvSpPr>
        <cdr:cNvPr id="3" name="Text Box 1"/>
        <cdr:cNvSpPr txBox="1">
          <a:spLocks noChangeArrowheads="1"/>
        </cdr:cNvSpPr>
      </cdr:nvSpPr>
      <cdr:spPr>
        <a:xfrm>
          <a:off x="85725" y="28575"/>
          <a:ext cx="485775" cy="200025"/>
        </a:xfrm>
        <a:prstGeom prst="rect">
          <a:avLst/>
        </a:prstGeom>
        <a:noFill/>
        <a:ln w="9525" cmpd="sng">
          <a:noFill/>
        </a:ln>
      </cdr:spPr>
      <cdr:txBody>
        <a:bodyPr vertOverflow="clip" wrap="square" lIns="27432" tIns="18288" rIns="0" bIns="0"/>
        <a:p>
          <a:pPr algn="l">
            <a:defRPr/>
          </a:pPr>
          <a:r>
            <a:rPr lang="en-US" cap="none" sz="825" b="0" i="0" u="none" baseline="0">
              <a:solidFill>
                <a:srgbClr val="000000"/>
              </a:solidFill>
            </a:rPr>
            <a:t>（％）</a:t>
          </a:r>
        </a:p>
      </cdr:txBody>
    </cdr:sp>
  </cdr:relSizeAnchor>
  <cdr:relSizeAnchor xmlns:cdr="http://schemas.openxmlformats.org/drawingml/2006/chartDrawing">
    <cdr:from>
      <cdr:x>0.8825</cdr:x>
      <cdr:y>0.891</cdr:y>
    </cdr:from>
    <cdr:to>
      <cdr:x>1</cdr:x>
      <cdr:y>0.97625</cdr:y>
    </cdr:to>
    <cdr:sp>
      <cdr:nvSpPr>
        <cdr:cNvPr id="4" name="Text Box 2"/>
        <cdr:cNvSpPr txBox="1">
          <a:spLocks noChangeArrowheads="1"/>
        </cdr:cNvSpPr>
      </cdr:nvSpPr>
      <cdr:spPr>
        <a:xfrm>
          <a:off x="4238625" y="2095500"/>
          <a:ext cx="619125" cy="200025"/>
        </a:xfrm>
        <a:prstGeom prst="rect">
          <a:avLst/>
        </a:prstGeom>
        <a:noFill/>
        <a:ln w="9525" cmpd="sng">
          <a:noFill/>
        </a:ln>
      </cdr:spPr>
      <cdr:txBody>
        <a:bodyPr vertOverflow="clip" wrap="square" lIns="27432" tIns="18288" rIns="0" bIns="0"/>
        <a:p>
          <a:pPr algn="l">
            <a:defRPr/>
          </a:pPr>
          <a:r>
            <a:rPr lang="en-US" cap="none" sz="825" b="0" i="0" u="none" baseline="0">
              <a:solidFill>
                <a:srgbClr val="000000"/>
              </a:solidFill>
            </a:rPr>
            <a:t>（年度）</a:t>
          </a:r>
        </a:p>
      </cdr:txBody>
    </cdr:sp>
  </cdr:relSizeAnchor>
  <cdr:relSizeAnchor xmlns:cdr="http://schemas.openxmlformats.org/drawingml/2006/chartDrawing">
    <cdr:from>
      <cdr:x>0.018</cdr:x>
      <cdr:y>0.016</cdr:y>
    </cdr:from>
    <cdr:to>
      <cdr:x>0.119</cdr:x>
      <cdr:y>0.10125</cdr:y>
    </cdr:to>
    <cdr:sp>
      <cdr:nvSpPr>
        <cdr:cNvPr id="5" name="Text Box 1"/>
        <cdr:cNvSpPr txBox="1">
          <a:spLocks noChangeArrowheads="1"/>
        </cdr:cNvSpPr>
      </cdr:nvSpPr>
      <cdr:spPr>
        <a:xfrm>
          <a:off x="85725" y="28575"/>
          <a:ext cx="485775" cy="200025"/>
        </a:xfrm>
        <a:prstGeom prst="rect">
          <a:avLst/>
        </a:prstGeom>
        <a:noFill/>
        <a:ln w="9525" cmpd="sng">
          <a:noFill/>
        </a:ln>
      </cdr:spPr>
      <cdr:txBody>
        <a:bodyPr vertOverflow="clip" wrap="square" lIns="27432" tIns="18288" rIns="0" bIns="0"/>
        <a:p>
          <a:pPr algn="l">
            <a:defRPr/>
          </a:pPr>
          <a:r>
            <a:rPr lang="en-US" cap="none" sz="825" b="0" i="0" u="none" baseline="0">
              <a:solidFill>
                <a:srgbClr val="000000"/>
              </a:solidFill>
            </a:rPr>
            <a:t>（％）</a:t>
          </a:r>
        </a:p>
      </cdr:txBody>
    </cdr:sp>
  </cdr:relSizeAnchor>
  <cdr:relSizeAnchor xmlns:cdr="http://schemas.openxmlformats.org/drawingml/2006/chartDrawing">
    <cdr:from>
      <cdr:x>0.8825</cdr:x>
      <cdr:y>0.891</cdr:y>
    </cdr:from>
    <cdr:to>
      <cdr:x>1</cdr:x>
      <cdr:y>0.97625</cdr:y>
    </cdr:to>
    <cdr:sp>
      <cdr:nvSpPr>
        <cdr:cNvPr id="6" name="Text Box 2"/>
        <cdr:cNvSpPr txBox="1">
          <a:spLocks noChangeArrowheads="1"/>
        </cdr:cNvSpPr>
      </cdr:nvSpPr>
      <cdr:spPr>
        <a:xfrm>
          <a:off x="4238625" y="2095500"/>
          <a:ext cx="619125" cy="200025"/>
        </a:xfrm>
        <a:prstGeom prst="rect">
          <a:avLst/>
        </a:prstGeom>
        <a:noFill/>
        <a:ln w="9525" cmpd="sng">
          <a:noFill/>
        </a:ln>
      </cdr:spPr>
      <cdr:txBody>
        <a:bodyPr vertOverflow="clip" wrap="square" lIns="27432" tIns="18288" rIns="0" bIns="0"/>
        <a:p>
          <a:pPr algn="l">
            <a:defRPr/>
          </a:pPr>
          <a:r>
            <a:rPr lang="en-US" cap="none" sz="825" b="0" i="0" u="none" baseline="0">
              <a:solidFill>
                <a:srgbClr val="000000"/>
              </a:solidFill>
            </a:rPr>
            <a:t>（年度）</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600075</xdr:colOff>
      <xdr:row>61</xdr:row>
      <xdr:rowOff>142875</xdr:rowOff>
    </xdr:from>
    <xdr:ext cx="76200" cy="219075"/>
    <xdr:sp>
      <xdr:nvSpPr>
        <xdr:cNvPr id="1" name="AutoShape 1"/>
        <xdr:cNvSpPr>
          <a:spLocks/>
        </xdr:cNvSpPr>
      </xdr:nvSpPr>
      <xdr:spPr>
        <a:xfrm>
          <a:off x="2238375" y="11296650"/>
          <a:ext cx="76200" cy="219075"/>
        </a:xfrm>
        <a:prstGeom prst="callout1">
          <a:avLst>
            <a:gd name="adj" fmla="val -88541"/>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752475</xdr:colOff>
      <xdr:row>51</xdr:row>
      <xdr:rowOff>28575</xdr:rowOff>
    </xdr:from>
    <xdr:to>
      <xdr:col>1</xdr:col>
      <xdr:colOff>9525</xdr:colOff>
      <xdr:row>51</xdr:row>
      <xdr:rowOff>47625</xdr:rowOff>
    </xdr:to>
    <xdr:sp>
      <xdr:nvSpPr>
        <xdr:cNvPr id="2" name="Line 2"/>
        <xdr:cNvSpPr>
          <a:spLocks/>
        </xdr:cNvSpPr>
      </xdr:nvSpPr>
      <xdr:spPr>
        <a:xfrm>
          <a:off x="752475" y="9544050"/>
          <a:ext cx="76200"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590550</xdr:colOff>
      <xdr:row>55</xdr:row>
      <xdr:rowOff>19050</xdr:rowOff>
    </xdr:from>
    <xdr:to>
      <xdr:col>0</xdr:col>
      <xdr:colOff>704850</xdr:colOff>
      <xdr:row>55</xdr:row>
      <xdr:rowOff>28575</xdr:rowOff>
    </xdr:to>
    <xdr:sp>
      <xdr:nvSpPr>
        <xdr:cNvPr id="3" name="Line 3"/>
        <xdr:cNvSpPr>
          <a:spLocks/>
        </xdr:cNvSpPr>
      </xdr:nvSpPr>
      <xdr:spPr>
        <a:xfrm>
          <a:off x="590550" y="10172700"/>
          <a:ext cx="114300"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51</xdr:row>
      <xdr:rowOff>114300</xdr:rowOff>
    </xdr:from>
    <xdr:to>
      <xdr:col>9</xdr:col>
      <xdr:colOff>0</xdr:colOff>
      <xdr:row>51</xdr:row>
      <xdr:rowOff>114300</xdr:rowOff>
    </xdr:to>
    <xdr:sp>
      <xdr:nvSpPr>
        <xdr:cNvPr id="4" name="Line 4"/>
        <xdr:cNvSpPr>
          <a:spLocks/>
        </xdr:cNvSpPr>
      </xdr:nvSpPr>
      <xdr:spPr>
        <a:xfrm>
          <a:off x="6600825" y="96297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31</xdr:row>
      <xdr:rowOff>85725</xdr:rowOff>
    </xdr:from>
    <xdr:to>
      <xdr:col>11</xdr:col>
      <xdr:colOff>123825</xdr:colOff>
      <xdr:row>31</xdr:row>
      <xdr:rowOff>85725</xdr:rowOff>
    </xdr:to>
    <xdr:sp>
      <xdr:nvSpPr>
        <xdr:cNvPr id="5" name="Line 5"/>
        <xdr:cNvSpPr>
          <a:spLocks/>
        </xdr:cNvSpPr>
      </xdr:nvSpPr>
      <xdr:spPr>
        <a:xfrm>
          <a:off x="6600825" y="6115050"/>
          <a:ext cx="9239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600075</xdr:colOff>
      <xdr:row>61</xdr:row>
      <xdr:rowOff>142875</xdr:rowOff>
    </xdr:from>
    <xdr:ext cx="76200" cy="219075"/>
    <xdr:sp>
      <xdr:nvSpPr>
        <xdr:cNvPr id="6" name="AutoShape 6"/>
        <xdr:cNvSpPr>
          <a:spLocks/>
        </xdr:cNvSpPr>
      </xdr:nvSpPr>
      <xdr:spPr>
        <a:xfrm>
          <a:off x="2238375" y="11277600"/>
          <a:ext cx="76200" cy="219075"/>
        </a:xfrm>
        <a:prstGeom prst="callout1">
          <a:avLst>
            <a:gd name="adj" fmla="val -88541"/>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752475</xdr:colOff>
      <xdr:row>51</xdr:row>
      <xdr:rowOff>28575</xdr:rowOff>
    </xdr:from>
    <xdr:to>
      <xdr:col>1</xdr:col>
      <xdr:colOff>9525</xdr:colOff>
      <xdr:row>51</xdr:row>
      <xdr:rowOff>38100</xdr:rowOff>
    </xdr:to>
    <xdr:sp>
      <xdr:nvSpPr>
        <xdr:cNvPr id="7" name="Line 7"/>
        <xdr:cNvSpPr>
          <a:spLocks/>
        </xdr:cNvSpPr>
      </xdr:nvSpPr>
      <xdr:spPr>
        <a:xfrm>
          <a:off x="752475" y="9544050"/>
          <a:ext cx="76200"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590550</xdr:colOff>
      <xdr:row>55</xdr:row>
      <xdr:rowOff>19050</xdr:rowOff>
    </xdr:from>
    <xdr:to>
      <xdr:col>0</xdr:col>
      <xdr:colOff>704850</xdr:colOff>
      <xdr:row>55</xdr:row>
      <xdr:rowOff>28575</xdr:rowOff>
    </xdr:to>
    <xdr:sp>
      <xdr:nvSpPr>
        <xdr:cNvPr id="8" name="Line 8"/>
        <xdr:cNvSpPr>
          <a:spLocks/>
        </xdr:cNvSpPr>
      </xdr:nvSpPr>
      <xdr:spPr>
        <a:xfrm>
          <a:off x="590550" y="10172700"/>
          <a:ext cx="114300"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51</xdr:row>
      <xdr:rowOff>114300</xdr:rowOff>
    </xdr:from>
    <xdr:to>
      <xdr:col>9</xdr:col>
      <xdr:colOff>0</xdr:colOff>
      <xdr:row>51</xdr:row>
      <xdr:rowOff>114300</xdr:rowOff>
    </xdr:to>
    <xdr:sp>
      <xdr:nvSpPr>
        <xdr:cNvPr id="9" name="Line 9"/>
        <xdr:cNvSpPr>
          <a:spLocks/>
        </xdr:cNvSpPr>
      </xdr:nvSpPr>
      <xdr:spPr>
        <a:xfrm>
          <a:off x="6600825" y="96297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31</xdr:row>
      <xdr:rowOff>85725</xdr:rowOff>
    </xdr:from>
    <xdr:to>
      <xdr:col>11</xdr:col>
      <xdr:colOff>123825</xdr:colOff>
      <xdr:row>31</xdr:row>
      <xdr:rowOff>85725</xdr:rowOff>
    </xdr:to>
    <xdr:sp>
      <xdr:nvSpPr>
        <xdr:cNvPr id="10" name="Line 10"/>
        <xdr:cNvSpPr>
          <a:spLocks/>
        </xdr:cNvSpPr>
      </xdr:nvSpPr>
      <xdr:spPr>
        <a:xfrm>
          <a:off x="6600825" y="6115050"/>
          <a:ext cx="9239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40</xdr:row>
      <xdr:rowOff>19050</xdr:rowOff>
    </xdr:from>
    <xdr:to>
      <xdr:col>6</xdr:col>
      <xdr:colOff>247650</xdr:colOff>
      <xdr:row>54</xdr:row>
      <xdr:rowOff>104775</xdr:rowOff>
    </xdr:to>
    <xdr:graphicFrame>
      <xdr:nvGraphicFramePr>
        <xdr:cNvPr id="11" name="グラフ 11"/>
        <xdr:cNvGraphicFramePr/>
      </xdr:nvGraphicFramePr>
      <xdr:xfrm>
        <a:off x="352425" y="7724775"/>
        <a:ext cx="4810125" cy="2362200"/>
      </xdr:xfrm>
      <a:graphic>
        <a:graphicData uri="http://schemas.openxmlformats.org/drawingml/2006/chart">
          <c:chart xmlns:c="http://schemas.openxmlformats.org/drawingml/2006/chart" r:id="rId1"/>
        </a:graphicData>
      </a:graphic>
    </xdr:graphicFrame>
    <xdr:clientData/>
  </xdr:twoCellAnchor>
  <xdr:twoCellAnchor>
    <xdr:from>
      <xdr:col>1</xdr:col>
      <xdr:colOff>295275</xdr:colOff>
      <xdr:row>55</xdr:row>
      <xdr:rowOff>9525</xdr:rowOff>
    </xdr:from>
    <xdr:to>
      <xdr:col>6</xdr:col>
      <xdr:colOff>228600</xdr:colOff>
      <xdr:row>55</xdr:row>
      <xdr:rowOff>19050</xdr:rowOff>
    </xdr:to>
    <xdr:sp>
      <xdr:nvSpPr>
        <xdr:cNvPr id="12" name="Line 12"/>
        <xdr:cNvSpPr>
          <a:spLocks/>
        </xdr:cNvSpPr>
      </xdr:nvSpPr>
      <xdr:spPr>
        <a:xfrm>
          <a:off x="1114425" y="10153650"/>
          <a:ext cx="4029075"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61</xdr:row>
      <xdr:rowOff>114300</xdr:rowOff>
    </xdr:from>
    <xdr:to>
      <xdr:col>6</xdr:col>
      <xdr:colOff>266700</xdr:colOff>
      <xdr:row>61</xdr:row>
      <xdr:rowOff>133350</xdr:rowOff>
    </xdr:to>
    <xdr:sp>
      <xdr:nvSpPr>
        <xdr:cNvPr id="13" name="Line 13"/>
        <xdr:cNvSpPr>
          <a:spLocks/>
        </xdr:cNvSpPr>
      </xdr:nvSpPr>
      <xdr:spPr>
        <a:xfrm>
          <a:off x="1114425" y="11239500"/>
          <a:ext cx="4067175"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333375</xdr:colOff>
      <xdr:row>61</xdr:row>
      <xdr:rowOff>152400</xdr:rowOff>
    </xdr:from>
    <xdr:to>
      <xdr:col>6</xdr:col>
      <xdr:colOff>209550</xdr:colOff>
      <xdr:row>61</xdr:row>
      <xdr:rowOff>161925</xdr:rowOff>
    </xdr:to>
    <xdr:sp>
      <xdr:nvSpPr>
        <xdr:cNvPr id="14" name="Line 14"/>
        <xdr:cNvSpPr>
          <a:spLocks/>
        </xdr:cNvSpPr>
      </xdr:nvSpPr>
      <xdr:spPr>
        <a:xfrm>
          <a:off x="1152525" y="11277600"/>
          <a:ext cx="3971925"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762000</xdr:colOff>
      <xdr:row>52</xdr:row>
      <xdr:rowOff>66675</xdr:rowOff>
    </xdr:from>
    <xdr:ext cx="295275" cy="180975"/>
    <xdr:sp>
      <xdr:nvSpPr>
        <xdr:cNvPr id="15" name="Text Box 15"/>
        <xdr:cNvSpPr txBox="1">
          <a:spLocks noChangeArrowheads="1"/>
        </xdr:cNvSpPr>
      </xdr:nvSpPr>
      <xdr:spPr>
        <a:xfrm>
          <a:off x="762000" y="9744075"/>
          <a:ext cx="295275" cy="180975"/>
        </a:xfrm>
        <a:prstGeom prst="rect">
          <a:avLst/>
        </a:prstGeom>
        <a:noFill/>
        <a:ln w="9525" cmpd="sng">
          <a:noFill/>
        </a:ln>
      </xdr:spPr>
      <xdr:txBody>
        <a:bodyPr vertOverflow="clip" wrap="square" lIns="18288" tIns="18288" rIns="0" bIns="0"/>
        <a:p>
          <a:pPr algn="l">
            <a:defRPr/>
          </a:pPr>
          <a:r>
            <a:rPr lang="en-US" cap="none" sz="900" b="0" i="0" u="none" baseline="0">
              <a:solidFill>
                <a:srgbClr val="000000"/>
              </a:solidFill>
            </a:rPr>
            <a:t>平成</a:t>
          </a:r>
        </a:p>
      </xdr:txBody>
    </xdr:sp>
    <xdr:clientData/>
  </xdr:oneCellAnchor>
  <xdr:oneCellAnchor>
    <xdr:from>
      <xdr:col>2</xdr:col>
      <xdr:colOff>533400</xdr:colOff>
      <xdr:row>42</xdr:row>
      <xdr:rowOff>133350</xdr:rowOff>
    </xdr:from>
    <xdr:ext cx="247650" cy="171450"/>
    <xdr:sp>
      <xdr:nvSpPr>
        <xdr:cNvPr id="16" name="Text Box 16"/>
        <xdr:cNvSpPr txBox="1">
          <a:spLocks noChangeArrowheads="1"/>
        </xdr:cNvSpPr>
      </xdr:nvSpPr>
      <xdr:spPr>
        <a:xfrm>
          <a:off x="2171700" y="8105775"/>
          <a:ext cx="2476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全国</a:t>
          </a:r>
        </a:p>
      </xdr:txBody>
    </xdr:sp>
    <xdr:clientData/>
  </xdr:oneCellAnchor>
  <xdr:oneCellAnchor>
    <xdr:from>
      <xdr:col>4</xdr:col>
      <xdr:colOff>419100</xdr:colOff>
      <xdr:row>46</xdr:row>
      <xdr:rowOff>142875</xdr:rowOff>
    </xdr:from>
    <xdr:ext cx="361950" cy="171450"/>
    <xdr:sp>
      <xdr:nvSpPr>
        <xdr:cNvPr id="17" name="Text Box 17"/>
        <xdr:cNvSpPr txBox="1">
          <a:spLocks noChangeArrowheads="1"/>
        </xdr:cNvSpPr>
      </xdr:nvSpPr>
      <xdr:spPr>
        <a:xfrm>
          <a:off x="3695700" y="8820150"/>
          <a:ext cx="3619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佐賀県</a:t>
          </a:r>
        </a:p>
      </xdr:txBody>
    </xdr:sp>
    <xdr:clientData/>
  </xdr:oneCellAnchor>
  <xdr:twoCellAnchor>
    <xdr:from>
      <xdr:col>2</xdr:col>
      <xdr:colOff>685800</xdr:colOff>
      <xdr:row>43</xdr:row>
      <xdr:rowOff>104775</xdr:rowOff>
    </xdr:from>
    <xdr:to>
      <xdr:col>2</xdr:col>
      <xdr:colOff>733425</xdr:colOff>
      <xdr:row>45</xdr:row>
      <xdr:rowOff>47625</xdr:rowOff>
    </xdr:to>
    <xdr:sp>
      <xdr:nvSpPr>
        <xdr:cNvPr id="18" name="Line 18"/>
        <xdr:cNvSpPr>
          <a:spLocks/>
        </xdr:cNvSpPr>
      </xdr:nvSpPr>
      <xdr:spPr>
        <a:xfrm>
          <a:off x="2324100" y="8258175"/>
          <a:ext cx="47625" cy="295275"/>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552450</xdr:colOff>
      <xdr:row>45</xdr:row>
      <xdr:rowOff>104775</xdr:rowOff>
    </xdr:from>
    <xdr:to>
      <xdr:col>4</xdr:col>
      <xdr:colOff>609600</xdr:colOff>
      <xdr:row>46</xdr:row>
      <xdr:rowOff>133350</xdr:rowOff>
    </xdr:to>
    <xdr:sp>
      <xdr:nvSpPr>
        <xdr:cNvPr id="19" name="Line 19"/>
        <xdr:cNvSpPr>
          <a:spLocks/>
        </xdr:cNvSpPr>
      </xdr:nvSpPr>
      <xdr:spPr>
        <a:xfrm flipH="1">
          <a:off x="3829050" y="8610600"/>
          <a:ext cx="57150" cy="2000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666750</xdr:colOff>
      <xdr:row>50</xdr:row>
      <xdr:rowOff>19050</xdr:rowOff>
    </xdr:from>
    <xdr:to>
      <xdr:col>1</xdr:col>
      <xdr:colOff>304800</xdr:colOff>
      <xdr:row>50</xdr:row>
      <xdr:rowOff>142875</xdr:rowOff>
    </xdr:to>
    <xdr:sp>
      <xdr:nvSpPr>
        <xdr:cNvPr id="20" name="AutoShape 20"/>
        <xdr:cNvSpPr>
          <a:spLocks/>
        </xdr:cNvSpPr>
      </xdr:nvSpPr>
      <xdr:spPr>
        <a:xfrm>
          <a:off x="666750" y="9363075"/>
          <a:ext cx="457200" cy="114300"/>
        </a:xfrm>
        <a:prstGeom prst="doubleWave">
          <a:avLst>
            <a:gd name="adj" fmla="val -3968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409575</xdr:colOff>
      <xdr:row>51</xdr:row>
      <xdr:rowOff>47625</xdr:rowOff>
    </xdr:from>
    <xdr:to>
      <xdr:col>1</xdr:col>
      <xdr:colOff>57150</xdr:colOff>
      <xdr:row>52</xdr:row>
      <xdr:rowOff>85725</xdr:rowOff>
    </xdr:to>
    <xdr:sp>
      <xdr:nvSpPr>
        <xdr:cNvPr id="21" name="正方形/長方形 1"/>
        <xdr:cNvSpPr>
          <a:spLocks/>
        </xdr:cNvSpPr>
      </xdr:nvSpPr>
      <xdr:spPr>
        <a:xfrm>
          <a:off x="409575" y="9553575"/>
          <a:ext cx="466725" cy="200025"/>
        </a:xfrm>
        <a:prstGeom prst="rect">
          <a:avLst/>
        </a:prstGeom>
        <a:solidFill>
          <a:srgbClr val="FFFF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58</xdr:row>
      <xdr:rowOff>0</xdr:rowOff>
    </xdr:from>
    <xdr:to>
      <xdr:col>7</xdr:col>
      <xdr:colOff>0</xdr:colOff>
      <xdr:row>58</xdr:row>
      <xdr:rowOff>0</xdr:rowOff>
    </xdr:to>
    <xdr:graphicFrame>
      <xdr:nvGraphicFramePr>
        <xdr:cNvPr id="1" name="グラフ 1"/>
        <xdr:cNvGraphicFramePr/>
      </xdr:nvGraphicFramePr>
      <xdr:xfrm>
        <a:off x="5324475" y="11191875"/>
        <a:ext cx="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59</xdr:row>
      <xdr:rowOff>0</xdr:rowOff>
    </xdr:from>
    <xdr:to>
      <xdr:col>7</xdr:col>
      <xdr:colOff>0</xdr:colOff>
      <xdr:row>59</xdr:row>
      <xdr:rowOff>0</xdr:rowOff>
    </xdr:to>
    <xdr:graphicFrame>
      <xdr:nvGraphicFramePr>
        <xdr:cNvPr id="2" name="グラフ 2"/>
        <xdr:cNvGraphicFramePr/>
      </xdr:nvGraphicFramePr>
      <xdr:xfrm>
        <a:off x="5324475" y="11363325"/>
        <a:ext cx="0" cy="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171450</xdr:colOff>
      <xdr:row>33</xdr:row>
      <xdr:rowOff>0</xdr:rowOff>
    </xdr:from>
    <xdr:to>
      <xdr:col>8</xdr:col>
      <xdr:colOff>352425</xdr:colOff>
      <xdr:row>50</xdr:row>
      <xdr:rowOff>9525</xdr:rowOff>
    </xdr:to>
    <xdr:pic>
      <xdr:nvPicPr>
        <xdr:cNvPr id="3" name="図 9"/>
        <xdr:cNvPicPr preferRelativeResize="1">
          <a:picLocks noChangeAspect="1"/>
        </xdr:cNvPicPr>
      </xdr:nvPicPr>
      <xdr:blipFill>
        <a:blip r:embed="rId3"/>
        <a:stretch>
          <a:fillRect/>
        </a:stretch>
      </xdr:blipFill>
      <xdr:spPr>
        <a:xfrm>
          <a:off x="171450" y="6734175"/>
          <a:ext cx="6010275" cy="3086100"/>
        </a:xfrm>
        <a:prstGeom prst="rect">
          <a:avLst/>
        </a:prstGeom>
        <a:noFill/>
        <a:ln w="9525" cmpd="sng">
          <a:noFill/>
        </a:ln>
      </xdr:spPr>
    </xdr:pic>
    <xdr:clientData/>
  </xdr:twoCellAnchor>
  <xdr:twoCellAnchor editAs="oneCell">
    <xdr:from>
      <xdr:col>6</xdr:col>
      <xdr:colOff>76200</xdr:colOff>
      <xdr:row>33</xdr:row>
      <xdr:rowOff>142875</xdr:rowOff>
    </xdr:from>
    <xdr:to>
      <xdr:col>8</xdr:col>
      <xdr:colOff>9525</xdr:colOff>
      <xdr:row>45</xdr:row>
      <xdr:rowOff>161925</xdr:rowOff>
    </xdr:to>
    <xdr:pic>
      <xdr:nvPicPr>
        <xdr:cNvPr id="4" name="図 26"/>
        <xdr:cNvPicPr preferRelativeResize="1">
          <a:picLocks noChangeAspect="1"/>
        </xdr:cNvPicPr>
      </xdr:nvPicPr>
      <xdr:blipFill>
        <a:blip r:embed="rId4"/>
        <a:stretch>
          <a:fillRect/>
        </a:stretch>
      </xdr:blipFill>
      <xdr:spPr>
        <a:xfrm>
          <a:off x="4476750" y="6877050"/>
          <a:ext cx="1362075" cy="2190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161925</xdr:rowOff>
    </xdr:from>
    <xdr:to>
      <xdr:col>8</xdr:col>
      <xdr:colOff>657225</xdr:colOff>
      <xdr:row>20</xdr:row>
      <xdr:rowOff>85725</xdr:rowOff>
    </xdr:to>
    <xdr:graphicFrame>
      <xdr:nvGraphicFramePr>
        <xdr:cNvPr id="1" name="グラフ 1"/>
        <xdr:cNvGraphicFramePr/>
      </xdr:nvGraphicFramePr>
      <xdr:xfrm>
        <a:off x="76200" y="352425"/>
        <a:ext cx="6210300" cy="3181350"/>
      </xdr:xfrm>
      <a:graphic>
        <a:graphicData uri="http://schemas.openxmlformats.org/drawingml/2006/chart">
          <c:chart xmlns:c="http://schemas.openxmlformats.org/drawingml/2006/chart" r:id="rId1"/>
        </a:graphicData>
      </a:graphic>
    </xdr:graphicFrame>
    <xdr:clientData/>
  </xdr:twoCellAnchor>
  <xdr:twoCellAnchor>
    <xdr:from>
      <xdr:col>12</xdr:col>
      <xdr:colOff>276225</xdr:colOff>
      <xdr:row>4</xdr:row>
      <xdr:rowOff>161925</xdr:rowOff>
    </xdr:from>
    <xdr:to>
      <xdr:col>14</xdr:col>
      <xdr:colOff>19050</xdr:colOff>
      <xdr:row>5</xdr:row>
      <xdr:rowOff>152400</xdr:rowOff>
    </xdr:to>
    <xdr:sp>
      <xdr:nvSpPr>
        <xdr:cNvPr id="2" name="Text Box 2"/>
        <xdr:cNvSpPr txBox="1">
          <a:spLocks noChangeArrowheads="1"/>
        </xdr:cNvSpPr>
      </xdr:nvSpPr>
      <xdr:spPr>
        <a:xfrm>
          <a:off x="6677025" y="876300"/>
          <a:ext cx="0" cy="1714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19</xdr:row>
      <xdr:rowOff>9525</xdr:rowOff>
    </xdr:from>
    <xdr:to>
      <xdr:col>19</xdr:col>
      <xdr:colOff>209550</xdr:colOff>
      <xdr:row>41</xdr:row>
      <xdr:rowOff>152400</xdr:rowOff>
    </xdr:to>
    <xdr:graphicFrame>
      <xdr:nvGraphicFramePr>
        <xdr:cNvPr id="1" name="グラフ 1"/>
        <xdr:cNvGraphicFramePr/>
      </xdr:nvGraphicFramePr>
      <xdr:xfrm>
        <a:off x="28575" y="4962525"/>
        <a:ext cx="6391275" cy="39243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514350</xdr:colOff>
      <xdr:row>2</xdr:row>
      <xdr:rowOff>38100</xdr:rowOff>
    </xdr:from>
    <xdr:to>
      <xdr:col>0</xdr:col>
      <xdr:colOff>4010025</xdr:colOff>
      <xdr:row>7</xdr:row>
      <xdr:rowOff>123825</xdr:rowOff>
    </xdr:to>
    <xdr:pic>
      <xdr:nvPicPr>
        <xdr:cNvPr id="1" name="図 1"/>
        <xdr:cNvPicPr preferRelativeResize="1">
          <a:picLocks noChangeAspect="1"/>
        </xdr:cNvPicPr>
      </xdr:nvPicPr>
      <xdr:blipFill>
        <a:blip r:embed="rId1"/>
        <a:stretch>
          <a:fillRect/>
        </a:stretch>
      </xdr:blipFill>
      <xdr:spPr>
        <a:xfrm>
          <a:off x="514350" y="3724275"/>
          <a:ext cx="3495675"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6.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tabColor theme="5" tint="0.5999900102615356"/>
  </sheetPr>
  <dimension ref="A1:I34"/>
  <sheetViews>
    <sheetView showGridLines="0" zoomScaleSheetLayoutView="100" zoomScalePageLayoutView="0" workbookViewId="0" topLeftCell="A1">
      <selection activeCell="J34" sqref="J34"/>
    </sheetView>
  </sheetViews>
  <sheetFormatPr defaultColWidth="9.00390625" defaultRowHeight="13.5"/>
  <cols>
    <col min="1" max="16384" width="9.00390625" style="1027" customWidth="1"/>
  </cols>
  <sheetData>
    <row r="1" spans="1:9" ht="108" customHeight="1">
      <c r="A1" s="1170" t="s">
        <v>1109</v>
      </c>
      <c r="B1" s="1170"/>
      <c r="C1" s="1170"/>
      <c r="D1" s="1170"/>
      <c r="E1" s="1170"/>
      <c r="F1" s="1170"/>
      <c r="G1" s="1170"/>
      <c r="H1" s="1170"/>
      <c r="I1" s="1170"/>
    </row>
    <row r="2" spans="1:9" ht="102" customHeight="1">
      <c r="A2" s="1171" t="s">
        <v>498</v>
      </c>
      <c r="B2" s="1171"/>
      <c r="C2" s="1171"/>
      <c r="D2" s="1171"/>
      <c r="E2" s="1171"/>
      <c r="F2" s="1171"/>
      <c r="G2" s="1171"/>
      <c r="H2" s="1171"/>
      <c r="I2" s="1171"/>
    </row>
    <row r="3" spans="1:9" s="1037" customFormat="1" ht="86.25" customHeight="1">
      <c r="A3" s="1172" t="s">
        <v>499</v>
      </c>
      <c r="B3" s="1172"/>
      <c r="C3" s="1172"/>
      <c r="D3" s="1172"/>
      <c r="E3" s="1172"/>
      <c r="F3" s="1172"/>
      <c r="G3" s="1172"/>
      <c r="H3" s="1172"/>
      <c r="I3" s="1172"/>
    </row>
    <row r="4" ht="12.75" customHeight="1"/>
    <row r="15" ht="13.5">
      <c r="B15" s="1049"/>
    </row>
    <row r="34" spans="1:9" s="1037" customFormat="1" ht="39" customHeight="1">
      <c r="A34" s="1172" t="s">
        <v>500</v>
      </c>
      <c r="B34" s="1172"/>
      <c r="C34" s="1172"/>
      <c r="D34" s="1172"/>
      <c r="E34" s="1172"/>
      <c r="F34" s="1172"/>
      <c r="G34" s="1172"/>
      <c r="H34" s="1172"/>
      <c r="I34" s="1172"/>
    </row>
    <row r="35" ht="39" customHeight="1"/>
    <row r="36" ht="39" customHeight="1"/>
  </sheetData>
  <sheetProtection/>
  <mergeCells count="4">
    <mergeCell ref="A1:I1"/>
    <mergeCell ref="A2:I2"/>
    <mergeCell ref="A3:I3"/>
    <mergeCell ref="A34:I34"/>
  </mergeCells>
  <printOptions/>
  <pageMargins left="0.984251968503937" right="0.5905511811023623" top="0.984251968503937" bottom="0.7874015748031497" header="0.5118110236220472" footer="0.5905511811023623"/>
  <pageSetup blackAndWhite="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1">
    <tabColor theme="5" tint="0.5999900102615356"/>
  </sheetPr>
  <dimension ref="A1:Q42"/>
  <sheetViews>
    <sheetView showGridLines="0" zoomScaleSheetLayoutView="130" workbookViewId="0" topLeftCell="A1">
      <selection activeCell="A1" sqref="A1:A16384"/>
    </sheetView>
  </sheetViews>
  <sheetFormatPr defaultColWidth="7.75390625" defaultRowHeight="13.5"/>
  <cols>
    <col min="1" max="1" width="4.375" style="968" customWidth="1"/>
    <col min="2" max="2" width="5.625" style="968" customWidth="1"/>
    <col min="3" max="3" width="5.50390625" style="968" customWidth="1"/>
    <col min="4" max="15" width="5.75390625" style="968" customWidth="1"/>
    <col min="16" max="17" width="7.75390625" style="1136" customWidth="1"/>
    <col min="18" max="16384" width="7.75390625" style="957" customWidth="1"/>
  </cols>
  <sheetData>
    <row r="1" ht="15" customHeight="1">
      <c r="A1" s="967" t="s">
        <v>1140</v>
      </c>
    </row>
    <row r="2" ht="15" customHeight="1">
      <c r="A2" s="967" t="s">
        <v>957</v>
      </c>
    </row>
    <row r="3" ht="15" customHeight="1">
      <c r="A3" s="967" t="s">
        <v>1141</v>
      </c>
    </row>
    <row r="4" ht="15" customHeight="1">
      <c r="A4" s="967" t="s">
        <v>1142</v>
      </c>
    </row>
    <row r="5" ht="16.5" customHeight="1"/>
    <row r="6" spans="1:15" ht="16.5" customHeight="1">
      <c r="A6" s="969" t="s">
        <v>958</v>
      </c>
      <c r="N6" s="970"/>
      <c r="O6" s="971" t="s">
        <v>965</v>
      </c>
    </row>
    <row r="7" spans="1:14" ht="12" hidden="1">
      <c r="A7" s="972"/>
      <c r="B7" s="973" t="s">
        <v>915</v>
      </c>
      <c r="C7" s="974"/>
      <c r="D7" s="974"/>
      <c r="E7" s="974"/>
      <c r="F7" s="974"/>
      <c r="G7" s="974"/>
      <c r="H7" s="975"/>
      <c r="I7" s="976"/>
      <c r="J7" s="972"/>
      <c r="K7" s="972"/>
      <c r="L7" s="972"/>
      <c r="M7" s="977"/>
      <c r="N7" s="977"/>
    </row>
    <row r="8" spans="1:15" ht="17.25" customHeight="1">
      <c r="A8" s="978" t="s">
        <v>923</v>
      </c>
      <c r="B8" s="973" t="s">
        <v>915</v>
      </c>
      <c r="C8" s="975"/>
      <c r="D8" s="973" t="s">
        <v>917</v>
      </c>
      <c r="E8" s="975"/>
      <c r="F8" s="973" t="s">
        <v>926</v>
      </c>
      <c r="G8" s="975"/>
      <c r="H8" s="973" t="s">
        <v>950</v>
      </c>
      <c r="I8" s="975"/>
      <c r="J8" s="973" t="s">
        <v>928</v>
      </c>
      <c r="K8" s="975"/>
      <c r="L8" s="973" t="s">
        <v>929</v>
      </c>
      <c r="M8" s="975"/>
      <c r="N8" s="973" t="s">
        <v>930</v>
      </c>
      <c r="O8" s="975"/>
    </row>
    <row r="9" spans="1:17" ht="17.25" customHeight="1">
      <c r="A9" s="763">
        <v>14</v>
      </c>
      <c r="B9" s="1212">
        <f aca="true" t="shared" si="0" ref="B9:B15">SUM(D9:I9)</f>
        <v>31385</v>
      </c>
      <c r="C9" s="1213"/>
      <c r="D9" s="1212">
        <v>476</v>
      </c>
      <c r="E9" s="1213"/>
      <c r="F9" s="1212">
        <v>29677</v>
      </c>
      <c r="G9" s="1213"/>
      <c r="H9" s="1212">
        <v>1232</v>
      </c>
      <c r="I9" s="1213"/>
      <c r="J9" s="1212">
        <v>10077</v>
      </c>
      <c r="K9" s="1213"/>
      <c r="L9" s="1212">
        <v>10475</v>
      </c>
      <c r="M9" s="1213"/>
      <c r="N9" s="1212">
        <v>10833</v>
      </c>
      <c r="O9" s="1213"/>
      <c r="Q9" s="1136" t="b">
        <f aca="true" t="shared" si="1" ref="Q9:Q19">B9=SUM(J9:O9)</f>
        <v>1</v>
      </c>
    </row>
    <row r="10" spans="1:17" ht="17.25" customHeight="1">
      <c r="A10" s="763">
        <v>15</v>
      </c>
      <c r="B10" s="1212">
        <f t="shared" si="0"/>
        <v>30540</v>
      </c>
      <c r="C10" s="1213"/>
      <c r="D10" s="1212">
        <v>472</v>
      </c>
      <c r="E10" s="1213"/>
      <c r="F10" s="1212">
        <v>28785</v>
      </c>
      <c r="G10" s="1213"/>
      <c r="H10" s="1212">
        <v>1283</v>
      </c>
      <c r="I10" s="1213"/>
      <c r="J10" s="1212">
        <v>10005</v>
      </c>
      <c r="K10" s="1213"/>
      <c r="L10" s="1212">
        <v>10064</v>
      </c>
      <c r="M10" s="1213"/>
      <c r="N10" s="1212">
        <v>10471</v>
      </c>
      <c r="O10" s="1213"/>
      <c r="Q10" s="1136" t="b">
        <f t="shared" si="1"/>
        <v>1</v>
      </c>
    </row>
    <row r="11" spans="1:17" ht="17.25" customHeight="1">
      <c r="A11" s="763">
        <v>16</v>
      </c>
      <c r="B11" s="1212">
        <f t="shared" si="0"/>
        <v>29860</v>
      </c>
      <c r="C11" s="1213"/>
      <c r="D11" s="1212">
        <v>476</v>
      </c>
      <c r="E11" s="1213"/>
      <c r="F11" s="1212">
        <v>28104</v>
      </c>
      <c r="G11" s="1213"/>
      <c r="H11" s="1212">
        <v>1280</v>
      </c>
      <c r="I11" s="1213"/>
      <c r="J11" s="1212">
        <v>9783</v>
      </c>
      <c r="K11" s="1213"/>
      <c r="L11" s="1212">
        <v>10016</v>
      </c>
      <c r="M11" s="1213"/>
      <c r="N11" s="1212">
        <v>10061</v>
      </c>
      <c r="O11" s="1213"/>
      <c r="Q11" s="1136" t="b">
        <f t="shared" si="1"/>
        <v>1</v>
      </c>
    </row>
    <row r="12" spans="1:17" ht="17.25" customHeight="1">
      <c r="A12" s="763">
        <v>17</v>
      </c>
      <c r="B12" s="1212">
        <f t="shared" si="0"/>
        <v>29466</v>
      </c>
      <c r="C12" s="1213"/>
      <c r="D12" s="1212">
        <v>477</v>
      </c>
      <c r="E12" s="1213"/>
      <c r="F12" s="1212">
        <v>27681</v>
      </c>
      <c r="G12" s="1213"/>
      <c r="H12" s="1212">
        <v>1308</v>
      </c>
      <c r="I12" s="1213"/>
      <c r="J12" s="1212">
        <v>9665</v>
      </c>
      <c r="K12" s="1213"/>
      <c r="L12" s="1212">
        <v>9789</v>
      </c>
      <c r="M12" s="1213"/>
      <c r="N12" s="1212">
        <v>10012</v>
      </c>
      <c r="O12" s="1213"/>
      <c r="Q12" s="1136" t="b">
        <f t="shared" si="1"/>
        <v>1</v>
      </c>
    </row>
    <row r="13" spans="1:17" ht="17.25" customHeight="1">
      <c r="A13" s="763">
        <v>18</v>
      </c>
      <c r="B13" s="1212">
        <f t="shared" si="0"/>
        <v>28873</v>
      </c>
      <c r="C13" s="1213"/>
      <c r="D13" s="1212">
        <v>478</v>
      </c>
      <c r="E13" s="1213"/>
      <c r="F13" s="1212">
        <v>27109</v>
      </c>
      <c r="G13" s="1213"/>
      <c r="H13" s="1212">
        <v>1286</v>
      </c>
      <c r="I13" s="1213"/>
      <c r="J13" s="1212">
        <v>9434</v>
      </c>
      <c r="K13" s="1213"/>
      <c r="L13" s="1212">
        <v>9665</v>
      </c>
      <c r="M13" s="1213"/>
      <c r="N13" s="1212">
        <v>9774</v>
      </c>
      <c r="O13" s="1213"/>
      <c r="Q13" s="1136" t="b">
        <f t="shared" si="1"/>
        <v>1</v>
      </c>
    </row>
    <row r="14" spans="1:17" ht="17.25" customHeight="1">
      <c r="A14" s="763">
        <v>19</v>
      </c>
      <c r="B14" s="1212">
        <f t="shared" si="0"/>
        <v>28649</v>
      </c>
      <c r="C14" s="1213"/>
      <c r="D14" s="1212">
        <v>476</v>
      </c>
      <c r="E14" s="1213"/>
      <c r="F14" s="1212">
        <v>26838</v>
      </c>
      <c r="G14" s="1213"/>
      <c r="H14" s="1212">
        <v>1335</v>
      </c>
      <c r="I14" s="1213"/>
      <c r="J14" s="1212">
        <v>9562</v>
      </c>
      <c r="K14" s="1213"/>
      <c r="L14" s="1212">
        <v>9427</v>
      </c>
      <c r="M14" s="1213"/>
      <c r="N14" s="1212">
        <v>9660</v>
      </c>
      <c r="O14" s="1213"/>
      <c r="Q14" s="1136" t="b">
        <f t="shared" si="1"/>
        <v>1</v>
      </c>
    </row>
    <row r="15" spans="1:17" ht="17.25" customHeight="1">
      <c r="A15" s="763">
        <v>20</v>
      </c>
      <c r="B15" s="1212">
        <f t="shared" si="0"/>
        <v>28171</v>
      </c>
      <c r="C15" s="1213"/>
      <c r="D15" s="1212">
        <v>476</v>
      </c>
      <c r="E15" s="1213"/>
      <c r="F15" s="1212">
        <v>26374</v>
      </c>
      <c r="G15" s="1213"/>
      <c r="H15" s="1212">
        <v>1321</v>
      </c>
      <c r="I15" s="1213"/>
      <c r="J15" s="1212">
        <v>9187</v>
      </c>
      <c r="K15" s="1213"/>
      <c r="L15" s="1212">
        <v>9552</v>
      </c>
      <c r="M15" s="1213"/>
      <c r="N15" s="1212">
        <v>9432</v>
      </c>
      <c r="O15" s="1213"/>
      <c r="Q15" s="1136" t="b">
        <f t="shared" si="1"/>
        <v>1</v>
      </c>
    </row>
    <row r="16" spans="1:17" ht="17.25" customHeight="1">
      <c r="A16" s="763">
        <v>21</v>
      </c>
      <c r="B16" s="1210">
        <f>SUM(D16:I16)</f>
        <v>27833</v>
      </c>
      <c r="C16" s="1211"/>
      <c r="D16" s="1210">
        <v>476</v>
      </c>
      <c r="E16" s="1211"/>
      <c r="F16" s="1212">
        <v>26167</v>
      </c>
      <c r="G16" s="1213"/>
      <c r="H16" s="1210">
        <v>1190</v>
      </c>
      <c r="I16" s="1211"/>
      <c r="J16" s="1210">
        <v>9098</v>
      </c>
      <c r="K16" s="1211"/>
      <c r="L16" s="1210">
        <v>9194</v>
      </c>
      <c r="M16" s="1211"/>
      <c r="N16" s="1210">
        <v>9541</v>
      </c>
      <c r="O16" s="1211"/>
      <c r="Q16" s="1136" t="b">
        <f t="shared" si="1"/>
        <v>1</v>
      </c>
    </row>
    <row r="17" spans="1:17" ht="17.25" customHeight="1">
      <c r="A17" s="763">
        <v>22</v>
      </c>
      <c r="B17" s="1210">
        <f>SUM(D17:I17)</f>
        <v>27474</v>
      </c>
      <c r="C17" s="1211"/>
      <c r="D17" s="1210">
        <v>477</v>
      </c>
      <c r="E17" s="1211"/>
      <c r="F17" s="1212">
        <v>25815</v>
      </c>
      <c r="G17" s="1213"/>
      <c r="H17" s="1210">
        <v>1182</v>
      </c>
      <c r="I17" s="1211"/>
      <c r="J17" s="1210">
        <v>9203</v>
      </c>
      <c r="K17" s="1211"/>
      <c r="L17" s="1210">
        <v>9096</v>
      </c>
      <c r="M17" s="1211"/>
      <c r="N17" s="1210">
        <v>9175</v>
      </c>
      <c r="O17" s="1211"/>
      <c r="Q17" s="1136" t="b">
        <f t="shared" si="1"/>
        <v>1</v>
      </c>
    </row>
    <row r="18" spans="1:17" ht="17.25" customHeight="1">
      <c r="A18" s="763">
        <v>23</v>
      </c>
      <c r="B18" s="1210">
        <f>SUM(D18:I18)</f>
        <v>27345</v>
      </c>
      <c r="C18" s="1211"/>
      <c r="D18" s="1210">
        <v>476</v>
      </c>
      <c r="E18" s="1211"/>
      <c r="F18" s="1210">
        <v>25614</v>
      </c>
      <c r="G18" s="1211"/>
      <c r="H18" s="1210">
        <v>1255</v>
      </c>
      <c r="I18" s="1211"/>
      <c r="J18" s="1210">
        <v>9064</v>
      </c>
      <c r="K18" s="1211"/>
      <c r="L18" s="1210">
        <v>9188</v>
      </c>
      <c r="M18" s="1211"/>
      <c r="N18" s="1210">
        <v>9093</v>
      </c>
      <c r="O18" s="1211"/>
      <c r="Q18" s="1136" t="b">
        <f t="shared" si="1"/>
        <v>1</v>
      </c>
    </row>
    <row r="19" spans="1:17" ht="17.25" customHeight="1">
      <c r="A19" s="763">
        <v>24</v>
      </c>
      <c r="B19" s="1210">
        <f>SUM(D19:I19)</f>
        <v>27248</v>
      </c>
      <c r="C19" s="1211"/>
      <c r="D19" s="1210">
        <v>475</v>
      </c>
      <c r="E19" s="1211"/>
      <c r="F19" s="1212">
        <v>25441</v>
      </c>
      <c r="G19" s="1213"/>
      <c r="H19" s="1210">
        <v>1332</v>
      </c>
      <c r="I19" s="1211"/>
      <c r="J19" s="1210">
        <v>9003</v>
      </c>
      <c r="K19" s="1211"/>
      <c r="L19" s="1210">
        <v>9060</v>
      </c>
      <c r="M19" s="1211"/>
      <c r="N19" s="1210">
        <v>9185</v>
      </c>
      <c r="O19" s="1211"/>
      <c r="Q19" s="1136" t="b">
        <f t="shared" si="1"/>
        <v>1</v>
      </c>
    </row>
    <row r="20" spans="1:17" ht="17.25" customHeight="1">
      <c r="A20" s="763">
        <v>25</v>
      </c>
      <c r="B20" s="1210">
        <f>SUM(D20:I20)</f>
        <v>27042</v>
      </c>
      <c r="C20" s="1211"/>
      <c r="D20" s="1210">
        <v>473</v>
      </c>
      <c r="E20" s="1211"/>
      <c r="F20" s="1212">
        <v>25203</v>
      </c>
      <c r="G20" s="1213"/>
      <c r="H20" s="1210">
        <v>1366</v>
      </c>
      <c r="I20" s="1211"/>
      <c r="J20" s="1210">
        <v>8975</v>
      </c>
      <c r="K20" s="1211"/>
      <c r="L20" s="1210">
        <v>9000</v>
      </c>
      <c r="M20" s="1211"/>
      <c r="N20" s="1210">
        <v>9067</v>
      </c>
      <c r="O20" s="1211"/>
      <c r="Q20" s="1136" t="b">
        <f>B20=SUM(J20:O20)</f>
        <v>1</v>
      </c>
    </row>
    <row r="21" spans="2:3" ht="18" customHeight="1">
      <c r="B21" s="1216"/>
      <c r="C21" s="1216"/>
    </row>
    <row r="22" ht="18" customHeight="1">
      <c r="C22" s="979"/>
    </row>
    <row r="23" ht="15.75" customHeight="1">
      <c r="A23" s="967" t="s">
        <v>1143</v>
      </c>
    </row>
    <row r="24" spans="1:15" ht="15.75" customHeight="1">
      <c r="A24" s="967" t="s">
        <v>1144</v>
      </c>
      <c r="O24" s="5"/>
    </row>
    <row r="25" ht="15.75" customHeight="1">
      <c r="A25" s="967" t="s">
        <v>1145</v>
      </c>
    </row>
    <row r="26" ht="15.75" customHeight="1">
      <c r="O26" s="971"/>
    </row>
    <row r="27" spans="1:15" ht="16.5" customHeight="1">
      <c r="A27" s="969" t="s">
        <v>959</v>
      </c>
      <c r="O27" s="971" t="s">
        <v>946</v>
      </c>
    </row>
    <row r="28" spans="1:15" ht="33.75" customHeight="1">
      <c r="A28" s="1214" t="s">
        <v>923</v>
      </c>
      <c r="B28" s="973" t="s">
        <v>915</v>
      </c>
      <c r="C28" s="974"/>
      <c r="D28" s="974"/>
      <c r="E28" s="975"/>
      <c r="F28" s="973" t="s">
        <v>935</v>
      </c>
      <c r="G28" s="974"/>
      <c r="H28" s="974"/>
      <c r="I28" s="975"/>
      <c r="J28" s="973" t="s">
        <v>936</v>
      </c>
      <c r="K28" s="974"/>
      <c r="L28" s="974"/>
      <c r="M28" s="975"/>
      <c r="N28" s="1208" t="s">
        <v>960</v>
      </c>
      <c r="O28" s="1209"/>
    </row>
    <row r="29" spans="1:15" ht="16.5" customHeight="1">
      <c r="A29" s="1215"/>
      <c r="B29" s="978" t="s">
        <v>915</v>
      </c>
      <c r="C29" s="978" t="s">
        <v>917</v>
      </c>
      <c r="D29" s="978" t="s">
        <v>926</v>
      </c>
      <c r="E29" s="978" t="s">
        <v>950</v>
      </c>
      <c r="F29" s="978" t="s">
        <v>915</v>
      </c>
      <c r="G29" s="978" t="s">
        <v>917</v>
      </c>
      <c r="H29" s="978" t="s">
        <v>926</v>
      </c>
      <c r="I29" s="978" t="s">
        <v>950</v>
      </c>
      <c r="J29" s="978" t="s">
        <v>915</v>
      </c>
      <c r="K29" s="978" t="s">
        <v>917</v>
      </c>
      <c r="L29" s="978" t="s">
        <v>926</v>
      </c>
      <c r="M29" s="978" t="s">
        <v>950</v>
      </c>
      <c r="N29" s="978" t="s">
        <v>937</v>
      </c>
      <c r="O29" s="978" t="s">
        <v>938</v>
      </c>
    </row>
    <row r="30" spans="1:17" ht="16.5" customHeight="1">
      <c r="A30" s="978">
        <v>14</v>
      </c>
      <c r="B30" s="762">
        <f aca="true" t="shared" si="2" ref="B30:B37">SUM(G30:I30,K30:M30)</f>
        <v>2251</v>
      </c>
      <c r="C30" s="762">
        <f aca="true" t="shared" si="3" ref="C30:C39">G30+K30</f>
        <v>23</v>
      </c>
      <c r="D30" s="762">
        <f aca="true" t="shared" si="4" ref="D30:D39">H30+L30</f>
        <v>2148</v>
      </c>
      <c r="E30" s="762">
        <f aca="true" t="shared" si="5" ref="E30:E39">I30+M30</f>
        <v>80</v>
      </c>
      <c r="F30" s="762">
        <f aca="true" t="shared" si="6" ref="F30:F37">SUM(G30:I30)</f>
        <v>1223</v>
      </c>
      <c r="G30" s="762">
        <v>19</v>
      </c>
      <c r="H30" s="762">
        <v>1141</v>
      </c>
      <c r="I30" s="762">
        <v>63</v>
      </c>
      <c r="J30" s="762">
        <f aca="true" t="shared" si="7" ref="J30:J37">SUM(K30:M30)</f>
        <v>1028</v>
      </c>
      <c r="K30" s="762">
        <v>4</v>
      </c>
      <c r="L30" s="762">
        <v>1007</v>
      </c>
      <c r="M30" s="762">
        <v>17</v>
      </c>
      <c r="N30" s="980">
        <v>45.7</v>
      </c>
      <c r="O30" s="980">
        <v>40.9</v>
      </c>
      <c r="Q30" s="1136" t="b">
        <f aca="true" t="shared" si="8" ref="Q30:Q41">ROUND(J30/B30*100,1)=N30</f>
        <v>1</v>
      </c>
    </row>
    <row r="31" spans="1:17" ht="16.5" customHeight="1">
      <c r="A31" s="978">
        <v>15</v>
      </c>
      <c r="B31" s="762">
        <f t="shared" si="2"/>
        <v>2225</v>
      </c>
      <c r="C31" s="762">
        <f t="shared" si="3"/>
        <v>23</v>
      </c>
      <c r="D31" s="762">
        <f t="shared" si="4"/>
        <v>2119</v>
      </c>
      <c r="E31" s="762">
        <f t="shared" si="5"/>
        <v>83</v>
      </c>
      <c r="F31" s="762">
        <f t="shared" si="6"/>
        <v>1203</v>
      </c>
      <c r="G31" s="762">
        <v>18</v>
      </c>
      <c r="H31" s="762">
        <v>1123</v>
      </c>
      <c r="I31" s="762">
        <v>62</v>
      </c>
      <c r="J31" s="762">
        <f t="shared" si="7"/>
        <v>1022</v>
      </c>
      <c r="K31" s="762">
        <v>5</v>
      </c>
      <c r="L31" s="762">
        <v>996</v>
      </c>
      <c r="M31" s="762">
        <v>21</v>
      </c>
      <c r="N31" s="980">
        <v>45.9</v>
      </c>
      <c r="O31" s="980">
        <v>41</v>
      </c>
      <c r="Q31" s="1136" t="b">
        <f t="shared" si="8"/>
        <v>1</v>
      </c>
    </row>
    <row r="32" spans="1:17" ht="16.5" customHeight="1">
      <c r="A32" s="978">
        <v>16</v>
      </c>
      <c r="B32" s="762">
        <f t="shared" si="2"/>
        <v>2169</v>
      </c>
      <c r="C32" s="762">
        <f t="shared" si="3"/>
        <v>23</v>
      </c>
      <c r="D32" s="762">
        <f t="shared" si="4"/>
        <v>2063</v>
      </c>
      <c r="E32" s="762">
        <f t="shared" si="5"/>
        <v>83</v>
      </c>
      <c r="F32" s="762">
        <f t="shared" si="6"/>
        <v>1175</v>
      </c>
      <c r="G32" s="762">
        <v>17</v>
      </c>
      <c r="H32" s="762">
        <v>1096</v>
      </c>
      <c r="I32" s="762">
        <v>62</v>
      </c>
      <c r="J32" s="762">
        <f t="shared" si="7"/>
        <v>994</v>
      </c>
      <c r="K32" s="762">
        <v>6</v>
      </c>
      <c r="L32" s="762">
        <v>967</v>
      </c>
      <c r="M32" s="762">
        <v>21</v>
      </c>
      <c r="N32" s="980">
        <v>45.8</v>
      </c>
      <c r="O32" s="980">
        <v>41.1</v>
      </c>
      <c r="Q32" s="1136" t="b">
        <f t="shared" si="8"/>
        <v>1</v>
      </c>
    </row>
    <row r="33" spans="1:17" ht="16.5" customHeight="1">
      <c r="A33" s="978">
        <v>17</v>
      </c>
      <c r="B33" s="762">
        <f t="shared" si="2"/>
        <v>2154</v>
      </c>
      <c r="C33" s="762">
        <f t="shared" si="3"/>
        <v>23</v>
      </c>
      <c r="D33" s="762">
        <f t="shared" si="4"/>
        <v>2045</v>
      </c>
      <c r="E33" s="762">
        <f t="shared" si="5"/>
        <v>86</v>
      </c>
      <c r="F33" s="762">
        <f t="shared" si="6"/>
        <v>1157</v>
      </c>
      <c r="G33" s="762">
        <v>17</v>
      </c>
      <c r="H33" s="762">
        <v>1078</v>
      </c>
      <c r="I33" s="762">
        <v>62</v>
      </c>
      <c r="J33" s="762">
        <f t="shared" si="7"/>
        <v>997</v>
      </c>
      <c r="K33" s="762">
        <v>6</v>
      </c>
      <c r="L33" s="762">
        <v>967</v>
      </c>
      <c r="M33" s="762">
        <v>24</v>
      </c>
      <c r="N33" s="980">
        <v>46.3</v>
      </c>
      <c r="O33" s="980">
        <v>41.2</v>
      </c>
      <c r="Q33" s="1136" t="b">
        <f t="shared" si="8"/>
        <v>1</v>
      </c>
    </row>
    <row r="34" spans="1:17" ht="16.5" customHeight="1">
      <c r="A34" s="978">
        <v>18</v>
      </c>
      <c r="B34" s="762">
        <f t="shared" si="2"/>
        <v>2147</v>
      </c>
      <c r="C34" s="762">
        <f t="shared" si="3"/>
        <v>23</v>
      </c>
      <c r="D34" s="762">
        <f t="shared" si="4"/>
        <v>2035</v>
      </c>
      <c r="E34" s="762">
        <f t="shared" si="5"/>
        <v>89</v>
      </c>
      <c r="F34" s="762">
        <f t="shared" si="6"/>
        <v>1154</v>
      </c>
      <c r="G34" s="762">
        <v>17</v>
      </c>
      <c r="H34" s="762">
        <v>1073</v>
      </c>
      <c r="I34" s="762">
        <v>64</v>
      </c>
      <c r="J34" s="762">
        <f t="shared" si="7"/>
        <v>993</v>
      </c>
      <c r="K34" s="762">
        <v>6</v>
      </c>
      <c r="L34" s="762">
        <v>962</v>
      </c>
      <c r="M34" s="762">
        <v>25</v>
      </c>
      <c r="N34" s="980">
        <v>46.3</v>
      </c>
      <c r="O34" s="980">
        <v>41.4</v>
      </c>
      <c r="Q34" s="1136" t="b">
        <f t="shared" si="8"/>
        <v>1</v>
      </c>
    </row>
    <row r="35" spans="1:17" ht="16.5" customHeight="1">
      <c r="A35" s="978">
        <v>19</v>
      </c>
      <c r="B35" s="762">
        <f t="shared" si="2"/>
        <v>2178</v>
      </c>
      <c r="C35" s="762">
        <f t="shared" si="3"/>
        <v>35</v>
      </c>
      <c r="D35" s="762">
        <f t="shared" si="4"/>
        <v>2055</v>
      </c>
      <c r="E35" s="762">
        <f t="shared" si="5"/>
        <v>88</v>
      </c>
      <c r="F35" s="762">
        <f t="shared" si="6"/>
        <v>1161</v>
      </c>
      <c r="G35" s="762">
        <v>23</v>
      </c>
      <c r="H35" s="762">
        <v>1073</v>
      </c>
      <c r="I35" s="762">
        <v>65</v>
      </c>
      <c r="J35" s="762">
        <f t="shared" si="7"/>
        <v>1017</v>
      </c>
      <c r="K35" s="762">
        <v>12</v>
      </c>
      <c r="L35" s="762">
        <v>982</v>
      </c>
      <c r="M35" s="762">
        <v>23</v>
      </c>
      <c r="N35" s="980">
        <v>46.7</v>
      </c>
      <c r="O35" s="981">
        <v>41.4</v>
      </c>
      <c r="Q35" s="1136" t="b">
        <f t="shared" si="8"/>
        <v>1</v>
      </c>
    </row>
    <row r="36" spans="1:17" ht="16.5" customHeight="1">
      <c r="A36" s="978">
        <v>20</v>
      </c>
      <c r="B36" s="982">
        <f t="shared" si="2"/>
        <v>2183</v>
      </c>
      <c r="C36" s="762">
        <f t="shared" si="3"/>
        <v>35</v>
      </c>
      <c r="D36" s="762">
        <f t="shared" si="4"/>
        <v>2053</v>
      </c>
      <c r="E36" s="762">
        <f t="shared" si="5"/>
        <v>95</v>
      </c>
      <c r="F36" s="762">
        <f t="shared" si="6"/>
        <v>1170</v>
      </c>
      <c r="G36" s="762">
        <v>24</v>
      </c>
      <c r="H36" s="762">
        <v>1079</v>
      </c>
      <c r="I36" s="762">
        <v>67</v>
      </c>
      <c r="J36" s="762">
        <f t="shared" si="7"/>
        <v>1013</v>
      </c>
      <c r="K36" s="762">
        <v>11</v>
      </c>
      <c r="L36" s="762">
        <v>974</v>
      </c>
      <c r="M36" s="762">
        <v>28</v>
      </c>
      <c r="N36" s="983">
        <v>46.4</v>
      </c>
      <c r="O36" s="980">
        <v>41.5</v>
      </c>
      <c r="Q36" s="1136" t="b">
        <f t="shared" si="8"/>
        <v>1</v>
      </c>
    </row>
    <row r="37" spans="1:17" ht="15.75" customHeight="1">
      <c r="A37" s="978">
        <v>21</v>
      </c>
      <c r="B37" s="982">
        <f t="shared" si="2"/>
        <v>2217</v>
      </c>
      <c r="C37" s="762">
        <f t="shared" si="3"/>
        <v>36</v>
      </c>
      <c r="D37" s="762">
        <f t="shared" si="4"/>
        <v>2090</v>
      </c>
      <c r="E37" s="762">
        <f t="shared" si="5"/>
        <v>91</v>
      </c>
      <c r="F37" s="762">
        <f t="shared" si="6"/>
        <v>1188</v>
      </c>
      <c r="G37" s="762">
        <v>22</v>
      </c>
      <c r="H37" s="762">
        <v>1100</v>
      </c>
      <c r="I37" s="762">
        <v>66</v>
      </c>
      <c r="J37" s="762">
        <f t="shared" si="7"/>
        <v>1029</v>
      </c>
      <c r="K37" s="762">
        <v>14</v>
      </c>
      <c r="L37" s="762">
        <v>990</v>
      </c>
      <c r="M37" s="762">
        <v>25</v>
      </c>
      <c r="N37" s="983">
        <v>46.4</v>
      </c>
      <c r="O37" s="980">
        <v>41.7</v>
      </c>
      <c r="Q37" s="1136" t="b">
        <f t="shared" si="8"/>
        <v>1</v>
      </c>
    </row>
    <row r="38" spans="1:17" ht="15.75" customHeight="1">
      <c r="A38" s="978">
        <v>22</v>
      </c>
      <c r="B38" s="982">
        <f>SUM(G38:I38,K38:M38)</f>
        <v>2240</v>
      </c>
      <c r="C38" s="762">
        <f t="shared" si="3"/>
        <v>37</v>
      </c>
      <c r="D38" s="762">
        <f t="shared" si="4"/>
        <v>2098</v>
      </c>
      <c r="E38" s="762">
        <f t="shared" si="5"/>
        <v>105</v>
      </c>
      <c r="F38" s="762">
        <f>SUM(G38:I38)</f>
        <v>1198</v>
      </c>
      <c r="G38" s="762">
        <v>23</v>
      </c>
      <c r="H38" s="762">
        <v>1100</v>
      </c>
      <c r="I38" s="762">
        <v>75</v>
      </c>
      <c r="J38" s="762">
        <f>SUM(K38:M38)</f>
        <v>1042</v>
      </c>
      <c r="K38" s="762">
        <v>14</v>
      </c>
      <c r="L38" s="762">
        <v>998</v>
      </c>
      <c r="M38" s="762">
        <v>30</v>
      </c>
      <c r="N38" s="983">
        <v>46.5</v>
      </c>
      <c r="O38" s="980">
        <v>41.9</v>
      </c>
      <c r="Q38" s="1136" t="b">
        <f t="shared" si="8"/>
        <v>1</v>
      </c>
    </row>
    <row r="39" spans="1:17" ht="15.75" customHeight="1">
      <c r="A39" s="978">
        <v>23</v>
      </c>
      <c r="B39" s="982">
        <f>SUM(G39:I39,K39:M39)</f>
        <v>2246</v>
      </c>
      <c r="C39" s="762">
        <f t="shared" si="3"/>
        <v>24</v>
      </c>
      <c r="D39" s="762">
        <f t="shared" si="4"/>
        <v>2115</v>
      </c>
      <c r="E39" s="762">
        <f t="shared" si="5"/>
        <v>107</v>
      </c>
      <c r="F39" s="762">
        <f>SUM(G39:I39)</f>
        <v>1203</v>
      </c>
      <c r="G39" s="762">
        <v>16</v>
      </c>
      <c r="H39" s="762">
        <v>1113</v>
      </c>
      <c r="I39" s="762">
        <v>74</v>
      </c>
      <c r="J39" s="762">
        <f>SUM(K39:M39)</f>
        <v>1043</v>
      </c>
      <c r="K39" s="762">
        <v>8</v>
      </c>
      <c r="L39" s="762">
        <v>1002</v>
      </c>
      <c r="M39" s="762">
        <v>33</v>
      </c>
      <c r="N39" s="983">
        <v>46.4</v>
      </c>
      <c r="O39" s="980">
        <v>42.1</v>
      </c>
      <c r="Q39" s="1136" t="b">
        <f t="shared" si="8"/>
        <v>1</v>
      </c>
    </row>
    <row r="40" spans="1:17" ht="15.75" customHeight="1">
      <c r="A40" s="978">
        <v>24</v>
      </c>
      <c r="B40" s="982">
        <f>SUM(G40:I40,K40:M40)</f>
        <v>2273</v>
      </c>
      <c r="C40" s="762">
        <f aca="true" t="shared" si="9" ref="C40:E41">G40+K40</f>
        <v>24</v>
      </c>
      <c r="D40" s="762">
        <f t="shared" si="9"/>
        <v>2136</v>
      </c>
      <c r="E40" s="762">
        <f t="shared" si="9"/>
        <v>113</v>
      </c>
      <c r="F40" s="762">
        <f>SUM(G40:I40)</f>
        <v>1213</v>
      </c>
      <c r="G40" s="762">
        <v>15</v>
      </c>
      <c r="H40" s="762">
        <v>1121</v>
      </c>
      <c r="I40" s="762">
        <v>77</v>
      </c>
      <c r="J40" s="762">
        <f>SUM(K40:M40)</f>
        <v>1060</v>
      </c>
      <c r="K40" s="762">
        <v>9</v>
      </c>
      <c r="L40" s="762">
        <v>1015</v>
      </c>
      <c r="M40" s="762">
        <v>36</v>
      </c>
      <c r="N40" s="983">
        <v>46.6</v>
      </c>
      <c r="O40" s="980">
        <v>42.3</v>
      </c>
      <c r="Q40" s="1136" t="b">
        <f t="shared" si="8"/>
        <v>1</v>
      </c>
    </row>
    <row r="41" spans="1:17" ht="15.75" customHeight="1">
      <c r="A41" s="978">
        <v>25</v>
      </c>
      <c r="B41" s="982">
        <f>SUM(G41:I41,K41:M41)</f>
        <v>2250</v>
      </c>
      <c r="C41" s="762">
        <f t="shared" si="9"/>
        <v>24</v>
      </c>
      <c r="D41" s="762">
        <f t="shared" si="9"/>
        <v>2116</v>
      </c>
      <c r="E41" s="762">
        <f t="shared" si="9"/>
        <v>110</v>
      </c>
      <c r="F41" s="762">
        <f>SUM(G41:I41)</f>
        <v>1207</v>
      </c>
      <c r="G41" s="762">
        <v>15</v>
      </c>
      <c r="H41" s="762">
        <v>1122</v>
      </c>
      <c r="I41" s="762">
        <v>70</v>
      </c>
      <c r="J41" s="762">
        <f>SUM(K41:M41)</f>
        <v>1043</v>
      </c>
      <c r="K41" s="762">
        <v>9</v>
      </c>
      <c r="L41" s="762">
        <v>994</v>
      </c>
      <c r="M41" s="762">
        <v>40</v>
      </c>
      <c r="N41" s="983">
        <v>46.4</v>
      </c>
      <c r="O41" s="980">
        <f>O42</f>
        <v>42.527976085118105</v>
      </c>
      <c r="Q41" s="1136" t="b">
        <f t="shared" si="8"/>
        <v>1</v>
      </c>
    </row>
    <row r="42" ht="12">
      <c r="O42" s="1137">
        <f>108121/254235*100</f>
        <v>42.527976085118105</v>
      </c>
    </row>
  </sheetData>
  <sheetProtection/>
  <mergeCells count="87">
    <mergeCell ref="L20:M20"/>
    <mergeCell ref="F15:G15"/>
    <mergeCell ref="H15:I15"/>
    <mergeCell ref="J16:K16"/>
    <mergeCell ref="B16:C16"/>
    <mergeCell ref="B20:C20"/>
    <mergeCell ref="D20:E20"/>
    <mergeCell ref="F20:G20"/>
    <mergeCell ref="H20:I20"/>
    <mergeCell ref="J20:K20"/>
    <mergeCell ref="F9:G9"/>
    <mergeCell ref="D9:E9"/>
    <mergeCell ref="D10:E10"/>
    <mergeCell ref="B10:C10"/>
    <mergeCell ref="N20:O20"/>
    <mergeCell ref="L14:M14"/>
    <mergeCell ref="B14:C14"/>
    <mergeCell ref="D14:E14"/>
    <mergeCell ref="F14:G14"/>
    <mergeCell ref="H14:I14"/>
    <mergeCell ref="D11:E11"/>
    <mergeCell ref="J9:K9"/>
    <mergeCell ref="J12:K12"/>
    <mergeCell ref="D12:E12"/>
    <mergeCell ref="B13:C13"/>
    <mergeCell ref="J13:K13"/>
    <mergeCell ref="B9:C9"/>
    <mergeCell ref="H9:I9"/>
    <mergeCell ref="H10:I10"/>
    <mergeCell ref="F10:G10"/>
    <mergeCell ref="D13:E13"/>
    <mergeCell ref="H13:I13"/>
    <mergeCell ref="B11:C11"/>
    <mergeCell ref="J10:K10"/>
    <mergeCell ref="H11:I11"/>
    <mergeCell ref="H12:I12"/>
    <mergeCell ref="F12:G12"/>
    <mergeCell ref="B12:C12"/>
    <mergeCell ref="J11:K11"/>
    <mergeCell ref="F11:G11"/>
    <mergeCell ref="A28:A29"/>
    <mergeCell ref="F13:G13"/>
    <mergeCell ref="B21:C21"/>
    <mergeCell ref="B17:C17"/>
    <mergeCell ref="J14:K14"/>
    <mergeCell ref="B18:C18"/>
    <mergeCell ref="F18:G18"/>
    <mergeCell ref="B15:C15"/>
    <mergeCell ref="D15:E15"/>
    <mergeCell ref="J17:K17"/>
    <mergeCell ref="N11:O11"/>
    <mergeCell ref="N9:O9"/>
    <mergeCell ref="N12:O12"/>
    <mergeCell ref="L10:M10"/>
    <mergeCell ref="L11:M11"/>
    <mergeCell ref="L12:M12"/>
    <mergeCell ref="N10:O10"/>
    <mergeCell ref="L9:M9"/>
    <mergeCell ref="N13:O13"/>
    <mergeCell ref="L13:M13"/>
    <mergeCell ref="N14:O14"/>
    <mergeCell ref="L17:M17"/>
    <mergeCell ref="N17:O17"/>
    <mergeCell ref="F16:G16"/>
    <mergeCell ref="H16:I16"/>
    <mergeCell ref="F17:G17"/>
    <mergeCell ref="H17:I17"/>
    <mergeCell ref="L15:M15"/>
    <mergeCell ref="N15:O15"/>
    <mergeCell ref="L16:M16"/>
    <mergeCell ref="N16:O16"/>
    <mergeCell ref="J19:K19"/>
    <mergeCell ref="L19:M19"/>
    <mergeCell ref="N19:O19"/>
    <mergeCell ref="J15:K15"/>
    <mergeCell ref="L18:M18"/>
    <mergeCell ref="N18:O18"/>
    <mergeCell ref="N28:O28"/>
    <mergeCell ref="B19:C19"/>
    <mergeCell ref="F19:G19"/>
    <mergeCell ref="H19:I19"/>
    <mergeCell ref="D16:E16"/>
    <mergeCell ref="D17:E17"/>
    <mergeCell ref="D18:E18"/>
    <mergeCell ref="D19:E19"/>
    <mergeCell ref="H18:I18"/>
    <mergeCell ref="J18:K18"/>
  </mergeCells>
  <conditionalFormatting sqref="F16:IV19 A16:D19 A1:IV15 A20 A21:IV65536">
    <cfRule type="expression" priority="2" dxfId="63" stopIfTrue="1">
      <formula>FIND("=",shiki(A1))&gt;0</formula>
    </cfRule>
  </conditionalFormatting>
  <conditionalFormatting sqref="F20:IV20 B20:D20">
    <cfRule type="expression" priority="1" dxfId="63" stopIfTrue="1">
      <formula>FIND("=",shiki(B20))&gt;0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sheetPr codeName="Sheet12">
    <tabColor theme="5" tint="0.5999900102615356"/>
  </sheetPr>
  <dimension ref="A1:O62"/>
  <sheetViews>
    <sheetView showGridLines="0" zoomScaleSheetLayoutView="120" workbookViewId="0" topLeftCell="A1">
      <selection activeCell="A1" sqref="A1"/>
    </sheetView>
  </sheetViews>
  <sheetFormatPr defaultColWidth="7.75390625" defaultRowHeight="13.5"/>
  <cols>
    <col min="1" max="12" width="6.75390625" style="891" customWidth="1"/>
    <col min="13" max="13" width="3.375" style="891" customWidth="1"/>
    <col min="14" max="14" width="7.75390625" style="1138" customWidth="1"/>
    <col min="15" max="16384" width="7.75390625" style="891" customWidth="1"/>
  </cols>
  <sheetData>
    <row r="1" spans="1:3" ht="13.5">
      <c r="A1" s="899" t="s">
        <v>966</v>
      </c>
      <c r="C1" s="916"/>
    </row>
    <row r="2" ht="7.5" customHeight="1">
      <c r="A2" s="945"/>
    </row>
    <row r="3" ht="15.75" customHeight="1">
      <c r="A3" s="946" t="s">
        <v>993</v>
      </c>
    </row>
    <row r="4" ht="15" customHeight="1">
      <c r="A4" s="897" t="s">
        <v>1088</v>
      </c>
    </row>
    <row r="5" ht="15" customHeight="1">
      <c r="A5" s="897" t="s">
        <v>1108</v>
      </c>
    </row>
    <row r="6" ht="15" customHeight="1">
      <c r="A6" s="897" t="s">
        <v>1089</v>
      </c>
    </row>
    <row r="7" ht="15" customHeight="1">
      <c r="A7" s="897" t="s">
        <v>1090</v>
      </c>
    </row>
    <row r="8" ht="15" customHeight="1">
      <c r="A8" s="897" t="s">
        <v>1091</v>
      </c>
    </row>
    <row r="9" ht="15" customHeight="1">
      <c r="A9" s="897" t="s">
        <v>1092</v>
      </c>
    </row>
    <row r="10" ht="9" customHeight="1"/>
    <row r="11" spans="1:11" ht="17.25" customHeight="1">
      <c r="A11" s="899" t="s">
        <v>967</v>
      </c>
      <c r="K11" s="947" t="s">
        <v>994</v>
      </c>
    </row>
    <row r="12" spans="1:14" s="914" customFormat="1" ht="12" customHeight="1">
      <c r="A12" s="1217" t="s">
        <v>923</v>
      </c>
      <c r="B12" s="1219" t="s">
        <v>915</v>
      </c>
      <c r="C12" s="1221"/>
      <c r="D12" s="948" t="s">
        <v>968</v>
      </c>
      <c r="E12" s="948"/>
      <c r="F12" s="948"/>
      <c r="G12" s="948"/>
      <c r="H12" s="948"/>
      <c r="I12" s="948"/>
      <c r="J12" s="901" t="s">
        <v>969</v>
      </c>
      <c r="K12" s="903"/>
      <c r="N12" s="1139"/>
    </row>
    <row r="13" spans="1:14" s="914" customFormat="1" ht="11.25" customHeight="1">
      <c r="A13" s="1218"/>
      <c r="B13" s="1220"/>
      <c r="C13" s="1222"/>
      <c r="D13" s="901" t="s">
        <v>915</v>
      </c>
      <c r="E13" s="903"/>
      <c r="F13" s="901" t="s">
        <v>919</v>
      </c>
      <c r="G13" s="903"/>
      <c r="H13" s="901" t="s">
        <v>920</v>
      </c>
      <c r="I13" s="903"/>
      <c r="J13" s="901" t="s">
        <v>919</v>
      </c>
      <c r="K13" s="903"/>
      <c r="N13" s="1139"/>
    </row>
    <row r="14" spans="1:14" s="914" customFormat="1" ht="15" customHeight="1">
      <c r="A14" s="949">
        <v>14</v>
      </c>
      <c r="B14" s="924"/>
      <c r="C14" s="950">
        <f aca="true" t="shared" si="0" ref="C14:C25">E14+K14</f>
        <v>46</v>
      </c>
      <c r="D14" s="952"/>
      <c r="E14" s="950">
        <v>38</v>
      </c>
      <c r="F14" s="953"/>
      <c r="G14" s="954">
        <v>38</v>
      </c>
      <c r="H14" s="952"/>
      <c r="I14" s="952">
        <v>0</v>
      </c>
      <c r="J14" s="953"/>
      <c r="K14" s="954">
        <v>8</v>
      </c>
      <c r="N14" s="1139"/>
    </row>
    <row r="15" spans="1:14" s="914" customFormat="1" ht="15" customHeight="1">
      <c r="A15" s="949">
        <v>15</v>
      </c>
      <c r="B15" s="955"/>
      <c r="C15" s="950">
        <f t="shared" si="0"/>
        <v>46</v>
      </c>
      <c r="D15" s="951"/>
      <c r="E15" s="950">
        <v>38</v>
      </c>
      <c r="F15" s="951"/>
      <c r="G15" s="950">
        <v>38</v>
      </c>
      <c r="H15" s="951"/>
      <c r="I15" s="950">
        <v>0</v>
      </c>
      <c r="J15" s="951"/>
      <c r="K15" s="950">
        <v>8</v>
      </c>
      <c r="N15" s="1139"/>
    </row>
    <row r="16" spans="1:14" s="914" customFormat="1" ht="15" customHeight="1">
      <c r="A16" s="949">
        <v>16</v>
      </c>
      <c r="B16" s="955"/>
      <c r="C16" s="950">
        <f t="shared" si="0"/>
        <v>46</v>
      </c>
      <c r="D16" s="951"/>
      <c r="E16" s="950">
        <v>38</v>
      </c>
      <c r="F16" s="951"/>
      <c r="G16" s="950">
        <v>38</v>
      </c>
      <c r="H16" s="951"/>
      <c r="I16" s="950">
        <v>0</v>
      </c>
      <c r="J16" s="951"/>
      <c r="K16" s="950">
        <v>8</v>
      </c>
      <c r="N16" s="1139"/>
    </row>
    <row r="17" spans="1:14" s="914" customFormat="1" ht="15" customHeight="1">
      <c r="A17" s="949">
        <v>17</v>
      </c>
      <c r="B17" s="955"/>
      <c r="C17" s="950">
        <f t="shared" si="0"/>
        <v>47</v>
      </c>
      <c r="D17" s="951"/>
      <c r="E17" s="950">
        <v>39</v>
      </c>
      <c r="F17" s="951"/>
      <c r="G17" s="950">
        <v>39</v>
      </c>
      <c r="H17" s="951"/>
      <c r="I17" s="950">
        <v>0</v>
      </c>
      <c r="J17" s="951"/>
      <c r="K17" s="950">
        <v>8</v>
      </c>
      <c r="N17" s="1139"/>
    </row>
    <row r="18" spans="1:14" s="914" customFormat="1" ht="15" customHeight="1">
      <c r="A18" s="949">
        <v>18</v>
      </c>
      <c r="B18" s="955"/>
      <c r="C18" s="950">
        <f t="shared" si="0"/>
        <v>47</v>
      </c>
      <c r="D18" s="951"/>
      <c r="E18" s="950">
        <v>39</v>
      </c>
      <c r="F18" s="951"/>
      <c r="G18" s="950">
        <v>39</v>
      </c>
      <c r="H18" s="951"/>
      <c r="I18" s="950">
        <v>0</v>
      </c>
      <c r="J18" s="951"/>
      <c r="K18" s="950">
        <v>8</v>
      </c>
      <c r="N18" s="1139"/>
    </row>
    <row r="19" spans="1:14" s="914" customFormat="1" ht="15" customHeight="1">
      <c r="A19" s="949">
        <v>19</v>
      </c>
      <c r="B19" s="955"/>
      <c r="C19" s="950">
        <f t="shared" si="0"/>
        <v>46</v>
      </c>
      <c r="D19" s="951"/>
      <c r="E19" s="950">
        <v>38</v>
      </c>
      <c r="F19" s="951"/>
      <c r="G19" s="950">
        <v>38</v>
      </c>
      <c r="H19" s="951"/>
      <c r="I19" s="950" t="s">
        <v>745</v>
      </c>
      <c r="J19" s="951"/>
      <c r="K19" s="950">
        <v>8</v>
      </c>
      <c r="N19" s="1139"/>
    </row>
    <row r="20" spans="1:15" s="914" customFormat="1" ht="15" customHeight="1">
      <c r="A20" s="949">
        <v>20</v>
      </c>
      <c r="B20" s="955"/>
      <c r="C20" s="950">
        <f t="shared" si="0"/>
        <v>46</v>
      </c>
      <c r="D20" s="951"/>
      <c r="E20" s="950">
        <v>38</v>
      </c>
      <c r="F20" s="951"/>
      <c r="G20" s="950">
        <v>38</v>
      </c>
      <c r="H20" s="951"/>
      <c r="I20" s="956" t="s">
        <v>745</v>
      </c>
      <c r="J20" s="951"/>
      <c r="K20" s="950">
        <v>8</v>
      </c>
      <c r="N20" s="1139"/>
      <c r="O20" s="957"/>
    </row>
    <row r="21" spans="1:14" s="914" customFormat="1" ht="15" customHeight="1">
      <c r="A21" s="949">
        <v>21</v>
      </c>
      <c r="B21" s="955"/>
      <c r="C21" s="950">
        <f t="shared" si="0"/>
        <v>44</v>
      </c>
      <c r="D21" s="951"/>
      <c r="E21" s="950">
        <v>36</v>
      </c>
      <c r="F21" s="951"/>
      <c r="G21" s="950">
        <v>36</v>
      </c>
      <c r="H21" s="951"/>
      <c r="I21" s="956" t="s">
        <v>745</v>
      </c>
      <c r="J21" s="951"/>
      <c r="K21" s="950">
        <v>8</v>
      </c>
      <c r="N21" s="1139"/>
    </row>
    <row r="22" spans="1:14" s="914" customFormat="1" ht="15" customHeight="1">
      <c r="A22" s="949">
        <v>22</v>
      </c>
      <c r="B22" s="955"/>
      <c r="C22" s="950">
        <f t="shared" si="0"/>
        <v>45</v>
      </c>
      <c r="D22" s="951"/>
      <c r="E22" s="950">
        <v>36</v>
      </c>
      <c r="F22" s="951"/>
      <c r="G22" s="950">
        <v>36</v>
      </c>
      <c r="H22" s="951"/>
      <c r="I22" s="956" t="s">
        <v>745</v>
      </c>
      <c r="J22" s="951"/>
      <c r="K22" s="950">
        <v>9</v>
      </c>
      <c r="N22" s="1139"/>
    </row>
    <row r="23" spans="1:14" s="914" customFormat="1" ht="15" customHeight="1">
      <c r="A23" s="949">
        <v>23</v>
      </c>
      <c r="B23" s="955"/>
      <c r="C23" s="950">
        <f t="shared" si="0"/>
        <v>45</v>
      </c>
      <c r="D23" s="951"/>
      <c r="E23" s="950">
        <v>36</v>
      </c>
      <c r="F23" s="951"/>
      <c r="G23" s="950">
        <v>36</v>
      </c>
      <c r="H23" s="951"/>
      <c r="I23" s="956" t="s">
        <v>745</v>
      </c>
      <c r="J23" s="951"/>
      <c r="K23" s="950">
        <v>9</v>
      </c>
      <c r="N23" s="1139"/>
    </row>
    <row r="24" spans="1:14" s="914" customFormat="1" ht="15" customHeight="1">
      <c r="A24" s="1053">
        <v>24</v>
      </c>
      <c r="B24" s="955"/>
      <c r="C24" s="950">
        <f>E24+K24</f>
        <v>45</v>
      </c>
      <c r="D24" s="951"/>
      <c r="E24" s="950">
        <v>36</v>
      </c>
      <c r="F24" s="951"/>
      <c r="G24" s="950">
        <v>36</v>
      </c>
      <c r="H24" s="951"/>
      <c r="I24" s="956" t="s">
        <v>344</v>
      </c>
      <c r="J24" s="951"/>
      <c r="K24" s="950">
        <v>9</v>
      </c>
      <c r="N24" s="1139"/>
    </row>
    <row r="25" spans="1:14" s="914" customFormat="1" ht="15" customHeight="1">
      <c r="A25" s="1053">
        <v>25</v>
      </c>
      <c r="B25" s="955"/>
      <c r="C25" s="950">
        <f t="shared" si="0"/>
        <v>45</v>
      </c>
      <c r="D25" s="951"/>
      <c r="E25" s="950">
        <v>36</v>
      </c>
      <c r="F25" s="951"/>
      <c r="G25" s="950">
        <v>36</v>
      </c>
      <c r="H25" s="951"/>
      <c r="I25" s="956" t="s">
        <v>995</v>
      </c>
      <c r="J25" s="951"/>
      <c r="K25" s="950">
        <v>9</v>
      </c>
      <c r="N25" s="1139"/>
    </row>
    <row r="26" ht="9" customHeight="1"/>
    <row r="27" ht="15" customHeight="1">
      <c r="A27" s="897" t="s">
        <v>1146</v>
      </c>
    </row>
    <row r="28" ht="15" customHeight="1">
      <c r="A28" s="897" t="s">
        <v>1147</v>
      </c>
    </row>
    <row r="29" ht="15" customHeight="1">
      <c r="A29" s="897" t="s">
        <v>1148</v>
      </c>
    </row>
    <row r="30" ht="15" customHeight="1">
      <c r="A30" s="897" t="s">
        <v>1149</v>
      </c>
    </row>
    <row r="31" ht="7.5" customHeight="1"/>
    <row r="32" spans="1:12" ht="18" customHeight="1">
      <c r="A32" s="899" t="s">
        <v>970</v>
      </c>
      <c r="K32" s="947" t="s">
        <v>996</v>
      </c>
      <c r="L32" s="947"/>
    </row>
    <row r="33" spans="1:11" ht="14.25" customHeight="1">
      <c r="A33" s="1217" t="s">
        <v>923</v>
      </c>
      <c r="B33" s="901" t="s">
        <v>915</v>
      </c>
      <c r="C33" s="902"/>
      <c r="D33" s="903"/>
      <c r="E33" s="901" t="s">
        <v>971</v>
      </c>
      <c r="F33" s="902"/>
      <c r="G33" s="902"/>
      <c r="H33" s="903"/>
      <c r="I33" s="958" t="s">
        <v>972</v>
      </c>
      <c r="J33" s="1224" t="s">
        <v>973</v>
      </c>
      <c r="K33" s="1225"/>
    </row>
    <row r="34" spans="1:11" ht="3.75" customHeight="1">
      <c r="A34" s="1223"/>
      <c r="B34" s="1217" t="s">
        <v>915</v>
      </c>
      <c r="C34" s="1219" t="s">
        <v>926</v>
      </c>
      <c r="D34" s="1217" t="s">
        <v>950</v>
      </c>
      <c r="E34" s="1217" t="s">
        <v>915</v>
      </c>
      <c r="F34" s="1217" t="s">
        <v>926</v>
      </c>
      <c r="G34" s="1219" t="s">
        <v>950</v>
      </c>
      <c r="H34" s="903"/>
      <c r="I34" s="1217" t="s">
        <v>926</v>
      </c>
      <c r="J34" s="1217" t="s">
        <v>937</v>
      </c>
      <c r="K34" s="1217" t="s">
        <v>938</v>
      </c>
    </row>
    <row r="35" spans="1:11" ht="10.5" customHeight="1">
      <c r="A35" s="1218"/>
      <c r="B35" s="1218"/>
      <c r="C35" s="1220"/>
      <c r="D35" s="1218"/>
      <c r="E35" s="1218"/>
      <c r="F35" s="1218"/>
      <c r="G35" s="1220"/>
      <c r="H35" s="959" t="s">
        <v>974</v>
      </c>
      <c r="I35" s="1218"/>
      <c r="J35" s="1218"/>
      <c r="K35" s="1218"/>
    </row>
    <row r="36" spans="1:11" ht="15" customHeight="1">
      <c r="A36" s="904">
        <v>14</v>
      </c>
      <c r="B36" s="905">
        <f aca="true" t="shared" si="1" ref="B36:B45">E36+I36</f>
        <v>33711</v>
      </c>
      <c r="C36" s="960">
        <f aca="true" t="shared" si="2" ref="C36:C45">F36+I36</f>
        <v>26535</v>
      </c>
      <c r="D36" s="202">
        <f aca="true" t="shared" si="3" ref="D36:D44">G36</f>
        <v>7176</v>
      </c>
      <c r="E36" s="905">
        <f aca="true" t="shared" si="4" ref="E36:E43">SUM(F36:G36)</f>
        <v>33108</v>
      </c>
      <c r="F36" s="905">
        <v>25932</v>
      </c>
      <c r="G36" s="202">
        <v>7176</v>
      </c>
      <c r="H36" s="905">
        <v>7080</v>
      </c>
      <c r="I36" s="906">
        <v>603</v>
      </c>
      <c r="J36" s="906">
        <f aca="true" t="shared" si="5" ref="J36:J45">ROUND(D36/B36*100,1)</f>
        <v>21.3</v>
      </c>
      <c r="K36" s="961">
        <v>29.2</v>
      </c>
    </row>
    <row r="37" spans="1:11" ht="15" customHeight="1">
      <c r="A37" s="904">
        <v>15</v>
      </c>
      <c r="B37" s="905">
        <f t="shared" si="1"/>
        <v>32406</v>
      </c>
      <c r="C37" s="960">
        <f t="shared" si="2"/>
        <v>25438</v>
      </c>
      <c r="D37" s="202">
        <f t="shared" si="3"/>
        <v>6968</v>
      </c>
      <c r="E37" s="905">
        <f t="shared" si="4"/>
        <v>31799</v>
      </c>
      <c r="F37" s="905">
        <v>24831</v>
      </c>
      <c r="G37" s="202">
        <v>6968</v>
      </c>
      <c r="H37" s="905">
        <v>6873</v>
      </c>
      <c r="I37" s="906">
        <v>607</v>
      </c>
      <c r="J37" s="906">
        <f t="shared" si="5"/>
        <v>21.5</v>
      </c>
      <c r="K37" s="961">
        <v>29.3</v>
      </c>
    </row>
    <row r="38" spans="1:11" ht="15" customHeight="1">
      <c r="A38" s="904">
        <v>16</v>
      </c>
      <c r="B38" s="905">
        <f t="shared" si="1"/>
        <v>31093</v>
      </c>
      <c r="C38" s="960">
        <f t="shared" si="2"/>
        <v>24280</v>
      </c>
      <c r="D38" s="202">
        <f t="shared" si="3"/>
        <v>6813</v>
      </c>
      <c r="E38" s="905">
        <f t="shared" si="4"/>
        <v>30475</v>
      </c>
      <c r="F38" s="905">
        <v>23662</v>
      </c>
      <c r="G38" s="202">
        <v>6813</v>
      </c>
      <c r="H38" s="905">
        <v>6721</v>
      </c>
      <c r="I38" s="906">
        <v>618</v>
      </c>
      <c r="J38" s="906">
        <f t="shared" si="5"/>
        <v>21.9</v>
      </c>
      <c r="K38" s="962">
        <v>29.4</v>
      </c>
    </row>
    <row r="39" spans="1:11" ht="15" customHeight="1">
      <c r="A39" s="904">
        <v>17</v>
      </c>
      <c r="B39" s="905">
        <f t="shared" si="1"/>
        <v>29808</v>
      </c>
      <c r="C39" s="960">
        <f t="shared" si="2"/>
        <v>23245</v>
      </c>
      <c r="D39" s="202">
        <f t="shared" si="3"/>
        <v>6563</v>
      </c>
      <c r="E39" s="905">
        <f t="shared" si="4"/>
        <v>29182</v>
      </c>
      <c r="F39" s="905">
        <v>22619</v>
      </c>
      <c r="G39" s="202">
        <v>6563</v>
      </c>
      <c r="H39" s="905">
        <v>6439</v>
      </c>
      <c r="I39" s="906">
        <v>626</v>
      </c>
      <c r="J39" s="963">
        <f t="shared" si="5"/>
        <v>22</v>
      </c>
      <c r="K39" s="962">
        <v>29.6</v>
      </c>
    </row>
    <row r="40" spans="1:11" ht="15" customHeight="1">
      <c r="A40" s="904">
        <v>18</v>
      </c>
      <c r="B40" s="905">
        <f t="shared" si="1"/>
        <v>29043</v>
      </c>
      <c r="C40" s="960">
        <f t="shared" si="2"/>
        <v>22632</v>
      </c>
      <c r="D40" s="202">
        <f t="shared" si="3"/>
        <v>6411</v>
      </c>
      <c r="E40" s="905">
        <f t="shared" si="4"/>
        <v>28480</v>
      </c>
      <c r="F40" s="905">
        <v>22069</v>
      </c>
      <c r="G40" s="202">
        <v>6411</v>
      </c>
      <c r="H40" s="905">
        <v>6268</v>
      </c>
      <c r="I40" s="906">
        <v>563</v>
      </c>
      <c r="J40" s="906">
        <f t="shared" si="5"/>
        <v>22.1</v>
      </c>
      <c r="K40" s="962">
        <v>29.7</v>
      </c>
    </row>
    <row r="41" spans="1:11" ht="15" customHeight="1">
      <c r="A41" s="904">
        <v>19</v>
      </c>
      <c r="B41" s="905">
        <f t="shared" si="1"/>
        <v>28336</v>
      </c>
      <c r="C41" s="960">
        <f t="shared" si="2"/>
        <v>22123</v>
      </c>
      <c r="D41" s="202">
        <f t="shared" si="3"/>
        <v>6213</v>
      </c>
      <c r="E41" s="905">
        <f t="shared" si="4"/>
        <v>27793</v>
      </c>
      <c r="F41" s="905">
        <v>21580</v>
      </c>
      <c r="G41" s="202">
        <v>6213</v>
      </c>
      <c r="H41" s="905">
        <v>6069</v>
      </c>
      <c r="I41" s="906">
        <v>543</v>
      </c>
      <c r="J41" s="908">
        <f t="shared" si="5"/>
        <v>21.9</v>
      </c>
      <c r="K41" s="964">
        <v>29.7</v>
      </c>
    </row>
    <row r="42" spans="1:11" ht="15" customHeight="1">
      <c r="A42" s="904">
        <v>20</v>
      </c>
      <c r="B42" s="905">
        <f t="shared" si="1"/>
        <v>27843</v>
      </c>
      <c r="C42" s="960">
        <f t="shared" si="2"/>
        <v>21745</v>
      </c>
      <c r="D42" s="202">
        <f t="shared" si="3"/>
        <v>6098</v>
      </c>
      <c r="E42" s="905">
        <f t="shared" si="4"/>
        <v>27332</v>
      </c>
      <c r="F42" s="905">
        <v>21234</v>
      </c>
      <c r="G42" s="202">
        <v>6098</v>
      </c>
      <c r="H42" s="905">
        <v>5950</v>
      </c>
      <c r="I42" s="906">
        <v>511</v>
      </c>
      <c r="J42" s="965">
        <f t="shared" si="5"/>
        <v>21.9</v>
      </c>
      <c r="K42" s="962">
        <v>29.8</v>
      </c>
    </row>
    <row r="43" spans="1:11" ht="15" customHeight="1">
      <c r="A43" s="904">
        <v>21</v>
      </c>
      <c r="B43" s="905">
        <f t="shared" si="1"/>
        <v>27168</v>
      </c>
      <c r="C43" s="960">
        <f t="shared" si="2"/>
        <v>21274</v>
      </c>
      <c r="D43" s="202">
        <f t="shared" si="3"/>
        <v>5894</v>
      </c>
      <c r="E43" s="905">
        <f t="shared" si="4"/>
        <v>26661</v>
      </c>
      <c r="F43" s="905">
        <v>20767</v>
      </c>
      <c r="G43" s="202">
        <v>5894</v>
      </c>
      <c r="H43" s="905">
        <v>5755</v>
      </c>
      <c r="I43" s="906">
        <v>507</v>
      </c>
      <c r="J43" s="965">
        <f t="shared" si="5"/>
        <v>21.7</v>
      </c>
      <c r="K43" s="962">
        <v>29.8</v>
      </c>
    </row>
    <row r="44" spans="1:11" ht="15" customHeight="1">
      <c r="A44" s="904">
        <v>22</v>
      </c>
      <c r="B44" s="905">
        <f t="shared" si="1"/>
        <v>27006</v>
      </c>
      <c r="C44" s="960">
        <f t="shared" si="2"/>
        <v>21075</v>
      </c>
      <c r="D44" s="202">
        <f t="shared" si="3"/>
        <v>5931</v>
      </c>
      <c r="E44" s="905">
        <f>SUM(F44:G44)</f>
        <v>26497</v>
      </c>
      <c r="F44" s="905">
        <v>20566</v>
      </c>
      <c r="G44" s="202">
        <v>5931</v>
      </c>
      <c r="H44" s="905">
        <v>5796</v>
      </c>
      <c r="I44" s="906">
        <v>509</v>
      </c>
      <c r="J44" s="966">
        <f t="shared" si="5"/>
        <v>22</v>
      </c>
      <c r="K44" s="962">
        <v>29.8</v>
      </c>
    </row>
    <row r="45" spans="1:11" ht="15" customHeight="1">
      <c r="A45" s="904">
        <v>23</v>
      </c>
      <c r="B45" s="905">
        <f t="shared" si="1"/>
        <v>26477</v>
      </c>
      <c r="C45" s="960">
        <f t="shared" si="2"/>
        <v>20560</v>
      </c>
      <c r="D45" s="202">
        <f>G45</f>
        <v>5917</v>
      </c>
      <c r="E45" s="905">
        <f>SUM(F45:G45)</f>
        <v>26025</v>
      </c>
      <c r="F45" s="905">
        <v>20108</v>
      </c>
      <c r="G45" s="202">
        <v>5917</v>
      </c>
      <c r="H45" s="905">
        <v>5779</v>
      </c>
      <c r="I45" s="906">
        <v>452</v>
      </c>
      <c r="J45" s="963">
        <f t="shared" si="5"/>
        <v>22.3</v>
      </c>
      <c r="K45" s="962">
        <v>29.9</v>
      </c>
    </row>
    <row r="46" spans="1:14" ht="15" customHeight="1">
      <c r="A46" s="1054">
        <v>24</v>
      </c>
      <c r="B46" s="905">
        <f>E46+I46</f>
        <v>26240</v>
      </c>
      <c r="C46" s="960">
        <f>F46+I46</f>
        <v>20241</v>
      </c>
      <c r="D46" s="202">
        <f>G46</f>
        <v>5999</v>
      </c>
      <c r="E46" s="905">
        <f>SUM(F46:G46)</f>
        <v>25838</v>
      </c>
      <c r="F46" s="905">
        <v>19839</v>
      </c>
      <c r="G46" s="202">
        <v>5999</v>
      </c>
      <c r="H46" s="905">
        <v>5852</v>
      </c>
      <c r="I46" s="906">
        <v>402</v>
      </c>
      <c r="J46" s="963">
        <f>ROUND(D46/B46*100,1)</f>
        <v>22.9</v>
      </c>
      <c r="K46" s="962">
        <f>N46</f>
        <v>30.363847516203467</v>
      </c>
      <c r="N46" s="1138">
        <f>1018892/3355609*100</f>
        <v>30.363847516203467</v>
      </c>
    </row>
    <row r="47" spans="1:14" ht="15" customHeight="1">
      <c r="A47" s="1054">
        <v>25</v>
      </c>
      <c r="B47" s="905">
        <f>E47+I47</f>
        <v>26006</v>
      </c>
      <c r="C47" s="960">
        <f>F47+I47</f>
        <v>19818</v>
      </c>
      <c r="D47" s="202">
        <f>G47</f>
        <v>6188</v>
      </c>
      <c r="E47" s="905">
        <f>SUM(F47:G47)</f>
        <v>25658</v>
      </c>
      <c r="F47" s="905">
        <v>19470</v>
      </c>
      <c r="G47" s="202">
        <v>6188</v>
      </c>
      <c r="H47" s="905">
        <v>6038</v>
      </c>
      <c r="I47" s="906">
        <v>348</v>
      </c>
      <c r="J47" s="963">
        <f>ROUND(D47/B47*100,1)</f>
        <v>23.8</v>
      </c>
      <c r="K47" s="962">
        <f>N47</f>
        <v>30.82810184236845</v>
      </c>
      <c r="N47" s="1138">
        <f>1023382/3319640*100</f>
        <v>30.82810184236845</v>
      </c>
    </row>
    <row r="48" ht="8.25" customHeight="1"/>
    <row r="49" spans="1:14" s="1058" customFormat="1" ht="15" customHeight="1">
      <c r="A49" s="1111" t="s">
        <v>1280</v>
      </c>
      <c r="N49" s="1138"/>
    </row>
    <row r="50" spans="1:14" s="1058" customFormat="1" ht="15" customHeight="1">
      <c r="A50" s="1112" t="s">
        <v>1279</v>
      </c>
      <c r="N50" s="1138"/>
    </row>
    <row r="51" spans="1:14" s="1058" customFormat="1" ht="15" customHeight="1">
      <c r="A51" s="1113" t="s">
        <v>1150</v>
      </c>
      <c r="N51" s="1138"/>
    </row>
    <row r="52" spans="1:14" s="1058" customFormat="1" ht="15" customHeight="1">
      <c r="A52" s="1111" t="s">
        <v>1151</v>
      </c>
      <c r="N52" s="1138"/>
    </row>
    <row r="53" spans="1:14" s="1058" customFormat="1" ht="15" customHeight="1">
      <c r="A53" s="1111" t="s">
        <v>1284</v>
      </c>
      <c r="N53" s="1138"/>
    </row>
    <row r="54" spans="1:14" s="1058" customFormat="1" ht="15" customHeight="1">
      <c r="A54" s="1111" t="s">
        <v>1285</v>
      </c>
      <c r="N54" s="1138"/>
    </row>
    <row r="55" spans="1:14" s="1058" customFormat="1" ht="15" customHeight="1">
      <c r="A55" s="1111" t="s">
        <v>1286</v>
      </c>
      <c r="N55" s="1138"/>
    </row>
    <row r="56" s="1058" customFormat="1" ht="12">
      <c r="N56" s="1138"/>
    </row>
    <row r="57" spans="1:12" s="1138" customFormat="1" ht="12">
      <c r="A57" s="1140" t="s">
        <v>1000</v>
      </c>
      <c r="B57" s="1140" t="s">
        <v>1003</v>
      </c>
      <c r="C57" s="1140" t="s">
        <v>1005</v>
      </c>
      <c r="D57" s="1140" t="s">
        <v>1006</v>
      </c>
      <c r="E57" s="1140" t="s">
        <v>1009</v>
      </c>
      <c r="F57" s="1140" t="s">
        <v>1004</v>
      </c>
      <c r="G57" s="1140" t="s">
        <v>1007</v>
      </c>
      <c r="H57" s="1140" t="s">
        <v>1064</v>
      </c>
      <c r="I57" s="1140" t="s">
        <v>1008</v>
      </c>
      <c r="J57" s="1140" t="s">
        <v>1061</v>
      </c>
      <c r="K57" s="1140" t="s">
        <v>1062</v>
      </c>
      <c r="L57" s="1140" t="s">
        <v>1063</v>
      </c>
    </row>
    <row r="58" spans="1:14" s="1138" customFormat="1" ht="12">
      <c r="A58" s="1140">
        <v>25856</v>
      </c>
      <c r="B58" s="1140">
        <v>13601</v>
      </c>
      <c r="C58" s="1140">
        <v>3955</v>
      </c>
      <c r="D58" s="1140">
        <v>3694</v>
      </c>
      <c r="E58" s="1140">
        <v>1587</v>
      </c>
      <c r="F58" s="1140">
        <v>1284</v>
      </c>
      <c r="G58" s="1140">
        <v>1011</v>
      </c>
      <c r="H58" s="1140">
        <v>411</v>
      </c>
      <c r="I58" s="1140">
        <v>313</v>
      </c>
      <c r="J58" s="1140">
        <v>0</v>
      </c>
      <c r="K58" s="1140">
        <v>0</v>
      </c>
      <c r="L58" s="1140">
        <v>0</v>
      </c>
      <c r="N58" s="1138">
        <f>SUM(B58:L58)</f>
        <v>25856</v>
      </c>
    </row>
    <row r="59" spans="2:12" s="1138" customFormat="1" ht="15" customHeight="1">
      <c r="B59" s="1141">
        <f>(B58/$A$58)*100</f>
        <v>52.602877475247524</v>
      </c>
      <c r="C59" s="1141">
        <f>(C58/A58)*100</f>
        <v>15.296256188118813</v>
      </c>
      <c r="D59" s="1141">
        <f>(D58/A58)*100</f>
        <v>14.286819306930692</v>
      </c>
      <c r="E59" s="1141">
        <f>(E58/A58)*100</f>
        <v>6.137840346534654</v>
      </c>
      <c r="F59" s="1141">
        <f>(F58/A58)*100</f>
        <v>4.965965346534654</v>
      </c>
      <c r="G59" s="1141">
        <f>(G58/A58)*100</f>
        <v>3.9101175742574252</v>
      </c>
      <c r="H59" s="1141">
        <f>(H58/A58)*100</f>
        <v>1.5895730198019802</v>
      </c>
      <c r="I59" s="1141">
        <f>(I58/A58)*100</f>
        <v>1.2105507425742574</v>
      </c>
      <c r="J59" s="1141">
        <f>(J58/A58)*100</f>
        <v>0</v>
      </c>
      <c r="K59" s="1141">
        <f>K58/A58*100</f>
        <v>0</v>
      </c>
      <c r="L59" s="1141">
        <f>L58/A58*100</f>
        <v>0</v>
      </c>
    </row>
    <row r="60" spans="2:12" s="1138" customFormat="1" ht="15" customHeight="1">
      <c r="B60" s="1138" t="s">
        <v>1067</v>
      </c>
      <c r="C60" s="1138" t="s">
        <v>1065</v>
      </c>
      <c r="D60" s="1138" t="s">
        <v>1068</v>
      </c>
      <c r="E60" s="1138" t="s">
        <v>1066</v>
      </c>
      <c r="F60" s="1138" t="s">
        <v>1070</v>
      </c>
      <c r="G60" s="1138" t="s">
        <v>1009</v>
      </c>
      <c r="H60" s="1138" t="s">
        <v>1071</v>
      </c>
      <c r="I60" s="1138" t="s">
        <v>1064</v>
      </c>
      <c r="J60" s="1138" t="s">
        <v>1069</v>
      </c>
      <c r="K60" s="1138" t="s">
        <v>1072</v>
      </c>
      <c r="L60" s="1138" t="s">
        <v>1073</v>
      </c>
    </row>
    <row r="61" spans="1:14" s="1138" customFormat="1" ht="15" customHeight="1">
      <c r="A61" s="1138">
        <v>103</v>
      </c>
      <c r="B61" s="1138">
        <v>31</v>
      </c>
      <c r="C61" s="1138">
        <v>27</v>
      </c>
      <c r="D61" s="1138">
        <v>18</v>
      </c>
      <c r="E61" s="1138">
        <v>11</v>
      </c>
      <c r="F61" s="1138">
        <v>8</v>
      </c>
      <c r="G61" s="1138">
        <v>4</v>
      </c>
      <c r="H61" s="1138">
        <v>2</v>
      </c>
      <c r="I61" s="1138">
        <v>2</v>
      </c>
      <c r="J61" s="1138">
        <v>0</v>
      </c>
      <c r="K61" s="1138">
        <v>0</v>
      </c>
      <c r="L61" s="1138">
        <v>0</v>
      </c>
      <c r="N61" s="1138">
        <f>SUM(B61:L61)</f>
        <v>103</v>
      </c>
    </row>
    <row r="62" spans="2:12" s="1138" customFormat="1" ht="15" customHeight="1">
      <c r="B62" s="1141">
        <f>(B61/A61)*100</f>
        <v>30.097087378640776</v>
      </c>
      <c r="C62" s="1141">
        <f>(C61/A61)*100</f>
        <v>26.21359223300971</v>
      </c>
      <c r="D62" s="1141">
        <f>(D61/A61)*100</f>
        <v>17.475728155339805</v>
      </c>
      <c r="E62" s="1141">
        <f>(E61/A61)*100</f>
        <v>10.679611650485436</v>
      </c>
      <c r="F62" s="1141">
        <f>(F61/A61)*100</f>
        <v>7.766990291262135</v>
      </c>
      <c r="G62" s="1141">
        <f>(G61/A61)*100</f>
        <v>3.8834951456310676</v>
      </c>
      <c r="H62" s="1141">
        <f>(H61/A61)*100</f>
        <v>1.9417475728155338</v>
      </c>
      <c r="I62" s="1141">
        <f>(I61/A61)*100</f>
        <v>1.9417475728155338</v>
      </c>
      <c r="J62" s="1141">
        <f>(J61/A61)*100</f>
        <v>0</v>
      </c>
      <c r="K62" s="1141">
        <f>(K61/A61)*100</f>
        <v>0</v>
      </c>
      <c r="L62" s="1141">
        <f>L61/A61*100</f>
        <v>0</v>
      </c>
    </row>
    <row r="63" s="1138" customFormat="1" ht="12"/>
    <row r="64" s="1138" customFormat="1" ht="12"/>
    <row r="65" s="1138" customFormat="1" ht="12"/>
  </sheetData>
  <sheetProtection/>
  <mergeCells count="13">
    <mergeCell ref="J33:K33"/>
    <mergeCell ref="D34:D35"/>
    <mergeCell ref="I34:I35"/>
    <mergeCell ref="J34:J35"/>
    <mergeCell ref="K34:K35"/>
    <mergeCell ref="E34:E35"/>
    <mergeCell ref="F34:F35"/>
    <mergeCell ref="G34:G35"/>
    <mergeCell ref="A12:A13"/>
    <mergeCell ref="B12:C13"/>
    <mergeCell ref="A33:A35"/>
    <mergeCell ref="B34:B35"/>
    <mergeCell ref="C34:C35"/>
  </mergeCells>
  <conditionalFormatting sqref="A1:IV48 A63:IV65536">
    <cfRule type="expression" priority="5" dxfId="63" stopIfTrue="1">
      <formula>FIND("=",shiki(A1))&gt;0</formula>
    </cfRule>
  </conditionalFormatting>
  <conditionalFormatting sqref="A49:IV58 A60:IV61 A59 M59:IV59 A62 M62:IV62">
    <cfRule type="expression" priority="3" dxfId="63" stopIfTrue="1">
      <formula>FIND("=",shiki(A49))&gt;0</formula>
    </cfRule>
  </conditionalFormatting>
  <conditionalFormatting sqref="B59:L59">
    <cfRule type="expression" priority="2" dxfId="63" stopIfTrue="1">
      <formula>FIND("=",shiki(B59))&gt;0</formula>
    </cfRule>
  </conditionalFormatting>
  <conditionalFormatting sqref="B62:L62">
    <cfRule type="expression" priority="1" dxfId="63" stopIfTrue="1">
      <formula>FIND("=",shiki(B62))&gt;0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sheetPr codeName="Sheet13">
    <tabColor theme="5" tint="0.5999900102615356"/>
  </sheetPr>
  <dimension ref="A1:AI46"/>
  <sheetViews>
    <sheetView showGridLines="0" zoomScaleSheetLayoutView="110" workbookViewId="0" topLeftCell="A37">
      <selection activeCell="AN11" sqref="AN11"/>
    </sheetView>
  </sheetViews>
  <sheetFormatPr defaultColWidth="7.75390625" defaultRowHeight="13.5"/>
  <cols>
    <col min="1" max="78" width="2.375" style="891" customWidth="1"/>
    <col min="79" max="16384" width="7.75390625" style="891" customWidth="1"/>
  </cols>
  <sheetData>
    <row r="1" s="1058" customFormat="1" ht="15" customHeight="1">
      <c r="A1" s="1111" t="s">
        <v>1281</v>
      </c>
    </row>
    <row r="2" s="1058" customFormat="1" ht="15" customHeight="1">
      <c r="A2" s="1111" t="s">
        <v>1283</v>
      </c>
    </row>
    <row r="3" s="1058" customFormat="1" ht="15" customHeight="1">
      <c r="A3" s="1111" t="s">
        <v>1282</v>
      </c>
    </row>
    <row r="4" ht="15" customHeight="1">
      <c r="A4" s="897"/>
    </row>
    <row r="5" spans="1:35" ht="18.75" customHeight="1">
      <c r="A5" s="917" t="s">
        <v>997</v>
      </c>
      <c r="M5" s="916"/>
      <c r="N5" s="920"/>
      <c r="AI5" s="900" t="s">
        <v>998</v>
      </c>
    </row>
    <row r="6" spans="1:35" ht="15" customHeight="1">
      <c r="A6" s="1219" t="s">
        <v>999</v>
      </c>
      <c r="B6" s="1221"/>
      <c r="C6" s="1230" t="s">
        <v>1000</v>
      </c>
      <c r="D6" s="1230"/>
      <c r="E6" s="1221"/>
      <c r="F6" s="1230" t="s">
        <v>1001</v>
      </c>
      <c r="G6" s="1230"/>
      <c r="H6" s="1230"/>
      <c r="I6" s="1230"/>
      <c r="J6" s="1230"/>
      <c r="K6" s="1230"/>
      <c r="L6" s="1230"/>
      <c r="M6" s="1230"/>
      <c r="N6" s="1230"/>
      <c r="O6" s="1230"/>
      <c r="P6" s="1230"/>
      <c r="Q6" s="1230"/>
      <c r="R6" s="1230"/>
      <c r="S6" s="1230"/>
      <c r="T6" s="1230"/>
      <c r="U6" s="1230"/>
      <c r="V6" s="1230"/>
      <c r="W6" s="1230"/>
      <c r="X6" s="1230"/>
      <c r="Y6" s="1230"/>
      <c r="Z6" s="1230"/>
      <c r="AA6" s="1230"/>
      <c r="AB6" s="1230"/>
      <c r="AC6" s="1230"/>
      <c r="AD6" s="1230"/>
      <c r="AE6" s="1230"/>
      <c r="AF6" s="1230"/>
      <c r="AG6" s="1217" t="s">
        <v>1002</v>
      </c>
      <c r="AH6" s="1217"/>
      <c r="AI6" s="1217"/>
    </row>
    <row r="7" spans="1:35" ht="15" customHeight="1">
      <c r="A7" s="1220"/>
      <c r="B7" s="1222"/>
      <c r="C7" s="1240"/>
      <c r="D7" s="1240"/>
      <c r="E7" s="1222"/>
      <c r="F7" s="1254" t="s">
        <v>951</v>
      </c>
      <c r="G7" s="1254"/>
      <c r="H7" s="1254"/>
      <c r="I7" s="1254" t="s">
        <v>1003</v>
      </c>
      <c r="J7" s="1254"/>
      <c r="K7" s="1254"/>
      <c r="L7" s="1254" t="s">
        <v>1004</v>
      </c>
      <c r="M7" s="1254"/>
      <c r="N7" s="1254"/>
      <c r="O7" s="1254" t="s">
        <v>1005</v>
      </c>
      <c r="P7" s="1254"/>
      <c r="Q7" s="1254"/>
      <c r="R7" s="1254" t="s">
        <v>1006</v>
      </c>
      <c r="S7" s="1254"/>
      <c r="T7" s="1254"/>
      <c r="U7" s="1254" t="s">
        <v>1007</v>
      </c>
      <c r="V7" s="1254"/>
      <c r="W7" s="1254"/>
      <c r="X7" s="1254" t="s">
        <v>1008</v>
      </c>
      <c r="Y7" s="1254"/>
      <c r="Z7" s="1254"/>
      <c r="AA7" s="1254" t="s">
        <v>1009</v>
      </c>
      <c r="AB7" s="1254"/>
      <c r="AC7" s="1254"/>
      <c r="AD7" s="1254" t="s">
        <v>910</v>
      </c>
      <c r="AE7" s="1254"/>
      <c r="AF7" s="1255"/>
      <c r="AG7" s="1218"/>
      <c r="AH7" s="1218"/>
      <c r="AI7" s="1218"/>
    </row>
    <row r="8" spans="1:35" ht="15" customHeight="1">
      <c r="A8" s="1255">
        <v>14</v>
      </c>
      <c r="B8" s="1257"/>
      <c r="C8" s="1226">
        <f aca="true" t="shared" si="0" ref="C8:C17">F8+AG8</f>
        <v>33711</v>
      </c>
      <c r="D8" s="1227"/>
      <c r="E8" s="1228"/>
      <c r="F8" s="1226">
        <f aca="true" t="shared" si="1" ref="F8:F18">SUM(I8:AF8)</f>
        <v>33615</v>
      </c>
      <c r="G8" s="1227"/>
      <c r="H8" s="1228"/>
      <c r="I8" s="1226">
        <v>17954</v>
      </c>
      <c r="J8" s="1227"/>
      <c r="K8" s="1228"/>
      <c r="L8" s="1226">
        <v>1511</v>
      </c>
      <c r="M8" s="1227"/>
      <c r="N8" s="1228"/>
      <c r="O8" s="1226">
        <v>5066</v>
      </c>
      <c r="P8" s="1227"/>
      <c r="Q8" s="1228"/>
      <c r="R8" s="1226">
        <v>5418</v>
      </c>
      <c r="S8" s="1227"/>
      <c r="T8" s="1228"/>
      <c r="U8" s="1226">
        <v>1497</v>
      </c>
      <c r="V8" s="1227"/>
      <c r="W8" s="1228"/>
      <c r="X8" s="1226">
        <v>461</v>
      </c>
      <c r="Y8" s="1227"/>
      <c r="Z8" s="1228"/>
      <c r="AA8" s="1226">
        <v>1142</v>
      </c>
      <c r="AB8" s="1227"/>
      <c r="AC8" s="1228"/>
      <c r="AD8" s="1226">
        <v>566</v>
      </c>
      <c r="AE8" s="1227"/>
      <c r="AF8" s="1228"/>
      <c r="AG8" s="1226">
        <v>96</v>
      </c>
      <c r="AH8" s="1227"/>
      <c r="AI8" s="1228"/>
    </row>
    <row r="9" spans="1:35" ht="15" customHeight="1">
      <c r="A9" s="1255">
        <v>15</v>
      </c>
      <c r="B9" s="1257"/>
      <c r="C9" s="1226">
        <f t="shared" si="0"/>
        <v>32406</v>
      </c>
      <c r="D9" s="1227"/>
      <c r="E9" s="1228"/>
      <c r="F9" s="1226">
        <f t="shared" si="1"/>
        <v>32311</v>
      </c>
      <c r="G9" s="1227"/>
      <c r="H9" s="1228"/>
      <c r="I9" s="1226">
        <v>17358</v>
      </c>
      <c r="J9" s="1227"/>
      <c r="K9" s="1228"/>
      <c r="L9" s="1226">
        <v>1523</v>
      </c>
      <c r="M9" s="1227"/>
      <c r="N9" s="1228"/>
      <c r="O9" s="1226">
        <v>4692</v>
      </c>
      <c r="P9" s="1227"/>
      <c r="Q9" s="1228"/>
      <c r="R9" s="1226">
        <v>4982</v>
      </c>
      <c r="S9" s="1227"/>
      <c r="T9" s="1228"/>
      <c r="U9" s="1226">
        <v>1397</v>
      </c>
      <c r="V9" s="1227"/>
      <c r="W9" s="1228"/>
      <c r="X9" s="1226">
        <v>436</v>
      </c>
      <c r="Y9" s="1227"/>
      <c r="Z9" s="1228"/>
      <c r="AA9" s="1226">
        <v>1340</v>
      </c>
      <c r="AB9" s="1227"/>
      <c r="AC9" s="1228"/>
      <c r="AD9" s="1226">
        <v>583</v>
      </c>
      <c r="AE9" s="1227"/>
      <c r="AF9" s="1228"/>
      <c r="AG9" s="1226">
        <v>95</v>
      </c>
      <c r="AH9" s="1227"/>
      <c r="AI9" s="1228"/>
    </row>
    <row r="10" spans="1:35" ht="15" customHeight="1">
      <c r="A10" s="1255">
        <v>16</v>
      </c>
      <c r="B10" s="1257"/>
      <c r="C10" s="1226">
        <f t="shared" si="0"/>
        <v>31093</v>
      </c>
      <c r="D10" s="1227"/>
      <c r="E10" s="1228"/>
      <c r="F10" s="1226">
        <f t="shared" si="1"/>
        <v>31001</v>
      </c>
      <c r="G10" s="1227"/>
      <c r="H10" s="1228"/>
      <c r="I10" s="1226">
        <v>16699</v>
      </c>
      <c r="J10" s="1227"/>
      <c r="K10" s="1228"/>
      <c r="L10" s="1226">
        <v>1485</v>
      </c>
      <c r="M10" s="1227"/>
      <c r="N10" s="1228"/>
      <c r="O10" s="1226">
        <v>4335</v>
      </c>
      <c r="P10" s="1227"/>
      <c r="Q10" s="1228"/>
      <c r="R10" s="1226">
        <v>4649</v>
      </c>
      <c r="S10" s="1227"/>
      <c r="T10" s="1228"/>
      <c r="U10" s="1226">
        <v>1269</v>
      </c>
      <c r="V10" s="1227"/>
      <c r="W10" s="1228"/>
      <c r="X10" s="1226">
        <v>425</v>
      </c>
      <c r="Y10" s="1227"/>
      <c r="Z10" s="1228"/>
      <c r="AA10" s="1226">
        <v>1536</v>
      </c>
      <c r="AB10" s="1227"/>
      <c r="AC10" s="1228"/>
      <c r="AD10" s="1226">
        <v>603</v>
      </c>
      <c r="AE10" s="1227"/>
      <c r="AF10" s="1228"/>
      <c r="AG10" s="1226">
        <v>92</v>
      </c>
      <c r="AH10" s="1227"/>
      <c r="AI10" s="1228"/>
    </row>
    <row r="11" spans="1:35" ht="15" customHeight="1">
      <c r="A11" s="1255">
        <v>17</v>
      </c>
      <c r="B11" s="1257"/>
      <c r="C11" s="1226">
        <f t="shared" si="0"/>
        <v>29808</v>
      </c>
      <c r="D11" s="1227"/>
      <c r="E11" s="1228"/>
      <c r="F11" s="1226">
        <f t="shared" si="1"/>
        <v>29684</v>
      </c>
      <c r="G11" s="1227"/>
      <c r="H11" s="1228"/>
      <c r="I11" s="1226">
        <v>16102</v>
      </c>
      <c r="J11" s="1227"/>
      <c r="K11" s="1228"/>
      <c r="L11" s="1226">
        <v>1445</v>
      </c>
      <c r="M11" s="1227"/>
      <c r="N11" s="1228"/>
      <c r="O11" s="1226">
        <v>4201</v>
      </c>
      <c r="P11" s="1227"/>
      <c r="Q11" s="1228"/>
      <c r="R11" s="1226">
        <v>4318</v>
      </c>
      <c r="S11" s="1227"/>
      <c r="T11" s="1228"/>
      <c r="U11" s="1226">
        <v>1151</v>
      </c>
      <c r="V11" s="1227"/>
      <c r="W11" s="1228"/>
      <c r="X11" s="1226">
        <v>406</v>
      </c>
      <c r="Y11" s="1227"/>
      <c r="Z11" s="1228"/>
      <c r="AA11" s="1226">
        <v>1496</v>
      </c>
      <c r="AB11" s="1227"/>
      <c r="AC11" s="1228"/>
      <c r="AD11" s="1226">
        <v>565</v>
      </c>
      <c r="AE11" s="1227"/>
      <c r="AF11" s="1228"/>
      <c r="AG11" s="1226">
        <v>124</v>
      </c>
      <c r="AH11" s="1227"/>
      <c r="AI11" s="1228"/>
    </row>
    <row r="12" spans="1:35" ht="15" customHeight="1">
      <c r="A12" s="1255">
        <v>18</v>
      </c>
      <c r="B12" s="1257"/>
      <c r="C12" s="1226">
        <f t="shared" si="0"/>
        <v>29043</v>
      </c>
      <c r="D12" s="1227"/>
      <c r="E12" s="1228"/>
      <c r="F12" s="1226">
        <f t="shared" si="1"/>
        <v>28900</v>
      </c>
      <c r="G12" s="1227"/>
      <c r="H12" s="1228"/>
      <c r="I12" s="1226">
        <v>15744</v>
      </c>
      <c r="J12" s="1227"/>
      <c r="K12" s="1228"/>
      <c r="L12" s="1226">
        <v>1405</v>
      </c>
      <c r="M12" s="1227"/>
      <c r="N12" s="1228"/>
      <c r="O12" s="1226">
        <v>4135</v>
      </c>
      <c r="P12" s="1227"/>
      <c r="Q12" s="1228"/>
      <c r="R12" s="1226">
        <v>4149</v>
      </c>
      <c r="S12" s="1227"/>
      <c r="T12" s="1228"/>
      <c r="U12" s="1226">
        <v>1089</v>
      </c>
      <c r="V12" s="1227"/>
      <c r="W12" s="1228"/>
      <c r="X12" s="1226">
        <v>389</v>
      </c>
      <c r="Y12" s="1227"/>
      <c r="Z12" s="1228"/>
      <c r="AA12" s="1226">
        <v>1452</v>
      </c>
      <c r="AB12" s="1227"/>
      <c r="AC12" s="1228"/>
      <c r="AD12" s="1226">
        <v>537</v>
      </c>
      <c r="AE12" s="1227"/>
      <c r="AF12" s="1228"/>
      <c r="AG12" s="1226">
        <v>143</v>
      </c>
      <c r="AH12" s="1227"/>
      <c r="AI12" s="1228"/>
    </row>
    <row r="13" spans="1:35" ht="15" customHeight="1">
      <c r="A13" s="1255">
        <v>19</v>
      </c>
      <c r="B13" s="1257"/>
      <c r="C13" s="1226">
        <f t="shared" si="0"/>
        <v>28336</v>
      </c>
      <c r="D13" s="1227"/>
      <c r="E13" s="1228"/>
      <c r="F13" s="1226">
        <f t="shared" si="1"/>
        <v>28192</v>
      </c>
      <c r="G13" s="1227"/>
      <c r="H13" s="1228"/>
      <c r="I13" s="1226">
        <v>15416</v>
      </c>
      <c r="J13" s="1227"/>
      <c r="K13" s="1228"/>
      <c r="L13" s="1226">
        <v>1397</v>
      </c>
      <c r="M13" s="1227"/>
      <c r="N13" s="1228"/>
      <c r="O13" s="1226">
        <v>4121</v>
      </c>
      <c r="P13" s="1227"/>
      <c r="Q13" s="1228"/>
      <c r="R13" s="1226">
        <v>4005</v>
      </c>
      <c r="S13" s="1227"/>
      <c r="T13" s="1228"/>
      <c r="U13" s="1226">
        <v>1076</v>
      </c>
      <c r="V13" s="1227"/>
      <c r="W13" s="1228"/>
      <c r="X13" s="1226">
        <v>379</v>
      </c>
      <c r="Y13" s="1227"/>
      <c r="Z13" s="1228"/>
      <c r="AA13" s="1226">
        <v>1408</v>
      </c>
      <c r="AB13" s="1227"/>
      <c r="AC13" s="1228"/>
      <c r="AD13" s="1226">
        <v>390</v>
      </c>
      <c r="AE13" s="1227"/>
      <c r="AF13" s="1228"/>
      <c r="AG13" s="1226">
        <v>144</v>
      </c>
      <c r="AH13" s="1227"/>
      <c r="AI13" s="1228"/>
    </row>
    <row r="14" spans="1:35" ht="15" customHeight="1">
      <c r="A14" s="1255">
        <v>20</v>
      </c>
      <c r="B14" s="1257"/>
      <c r="C14" s="1226">
        <f t="shared" si="0"/>
        <v>27843</v>
      </c>
      <c r="D14" s="1227"/>
      <c r="E14" s="1228"/>
      <c r="F14" s="1226">
        <f t="shared" si="1"/>
        <v>27695</v>
      </c>
      <c r="G14" s="1227"/>
      <c r="H14" s="1228"/>
      <c r="I14" s="1226">
        <v>15020</v>
      </c>
      <c r="J14" s="1227"/>
      <c r="K14" s="1228"/>
      <c r="L14" s="1226">
        <v>1402</v>
      </c>
      <c r="M14" s="1227"/>
      <c r="N14" s="1228"/>
      <c r="O14" s="1226">
        <v>4125</v>
      </c>
      <c r="P14" s="1227"/>
      <c r="Q14" s="1228"/>
      <c r="R14" s="1226">
        <v>3898</v>
      </c>
      <c r="S14" s="1227"/>
      <c r="T14" s="1228"/>
      <c r="U14" s="1226">
        <v>1047</v>
      </c>
      <c r="V14" s="1227"/>
      <c r="W14" s="1228"/>
      <c r="X14" s="1226">
        <v>371</v>
      </c>
      <c r="Y14" s="1227"/>
      <c r="Z14" s="1228"/>
      <c r="AA14" s="1226">
        <v>1409</v>
      </c>
      <c r="AB14" s="1227"/>
      <c r="AC14" s="1228"/>
      <c r="AD14" s="1226">
        <v>423</v>
      </c>
      <c r="AE14" s="1227"/>
      <c r="AF14" s="1228"/>
      <c r="AG14" s="1226">
        <v>148</v>
      </c>
      <c r="AH14" s="1227"/>
      <c r="AI14" s="1228"/>
    </row>
    <row r="15" spans="1:35" ht="15" customHeight="1">
      <c r="A15" s="1255">
        <v>21</v>
      </c>
      <c r="B15" s="1257"/>
      <c r="C15" s="1226">
        <f t="shared" si="0"/>
        <v>27168</v>
      </c>
      <c r="D15" s="1227"/>
      <c r="E15" s="1228"/>
      <c r="F15" s="1226">
        <f t="shared" si="1"/>
        <v>27029</v>
      </c>
      <c r="G15" s="1227"/>
      <c r="H15" s="1228"/>
      <c r="I15" s="1226">
        <v>14496</v>
      </c>
      <c r="J15" s="1227"/>
      <c r="K15" s="1228"/>
      <c r="L15" s="1226">
        <v>1400</v>
      </c>
      <c r="M15" s="1227"/>
      <c r="N15" s="1228"/>
      <c r="O15" s="1226">
        <v>4118</v>
      </c>
      <c r="P15" s="1227"/>
      <c r="Q15" s="1228"/>
      <c r="R15" s="1226">
        <v>3822</v>
      </c>
      <c r="S15" s="1227"/>
      <c r="T15" s="1228"/>
      <c r="U15" s="1226">
        <v>1066</v>
      </c>
      <c r="V15" s="1227"/>
      <c r="W15" s="1228"/>
      <c r="X15" s="1226">
        <v>361</v>
      </c>
      <c r="Y15" s="1227"/>
      <c r="Z15" s="1228"/>
      <c r="AA15" s="1226">
        <v>1405</v>
      </c>
      <c r="AB15" s="1227"/>
      <c r="AC15" s="1228"/>
      <c r="AD15" s="1226">
        <v>361</v>
      </c>
      <c r="AE15" s="1227"/>
      <c r="AF15" s="1228"/>
      <c r="AG15" s="1226">
        <v>139</v>
      </c>
      <c r="AH15" s="1227"/>
      <c r="AI15" s="1228"/>
    </row>
    <row r="16" spans="1:35" ht="15" customHeight="1">
      <c r="A16" s="1255">
        <v>22</v>
      </c>
      <c r="B16" s="1257"/>
      <c r="C16" s="1226">
        <f t="shared" si="0"/>
        <v>27006</v>
      </c>
      <c r="D16" s="1227"/>
      <c r="E16" s="1228"/>
      <c r="F16" s="1226">
        <f t="shared" si="1"/>
        <v>26871</v>
      </c>
      <c r="G16" s="1227"/>
      <c r="H16" s="1228"/>
      <c r="I16" s="1226">
        <v>14367</v>
      </c>
      <c r="J16" s="1227"/>
      <c r="K16" s="1228"/>
      <c r="L16" s="1226">
        <v>1408</v>
      </c>
      <c r="M16" s="1227"/>
      <c r="N16" s="1228"/>
      <c r="O16" s="1226">
        <v>4095</v>
      </c>
      <c r="P16" s="1227"/>
      <c r="Q16" s="1228"/>
      <c r="R16" s="1226">
        <v>3786</v>
      </c>
      <c r="S16" s="1227"/>
      <c r="T16" s="1228"/>
      <c r="U16" s="1226">
        <v>990</v>
      </c>
      <c r="V16" s="1227"/>
      <c r="W16" s="1228"/>
      <c r="X16" s="1226">
        <v>370</v>
      </c>
      <c r="Y16" s="1227"/>
      <c r="Z16" s="1228"/>
      <c r="AA16" s="1226">
        <v>1424</v>
      </c>
      <c r="AB16" s="1227"/>
      <c r="AC16" s="1228"/>
      <c r="AD16" s="1226">
        <v>431</v>
      </c>
      <c r="AE16" s="1227"/>
      <c r="AF16" s="1228"/>
      <c r="AG16" s="1226">
        <v>135</v>
      </c>
      <c r="AH16" s="1227"/>
      <c r="AI16" s="1228"/>
    </row>
    <row r="17" spans="1:35" ht="15" customHeight="1">
      <c r="A17" s="1255">
        <v>23</v>
      </c>
      <c r="B17" s="1257"/>
      <c r="C17" s="1226">
        <f t="shared" si="0"/>
        <v>26477</v>
      </c>
      <c r="D17" s="1227"/>
      <c r="E17" s="1228"/>
      <c r="F17" s="1226">
        <f>SUM(I17:AF17)</f>
        <v>26339</v>
      </c>
      <c r="G17" s="1227"/>
      <c r="H17" s="1228"/>
      <c r="I17" s="1226">
        <v>13976</v>
      </c>
      <c r="J17" s="1227"/>
      <c r="K17" s="1228"/>
      <c r="L17" s="1226">
        <v>1371</v>
      </c>
      <c r="M17" s="1227"/>
      <c r="N17" s="1228"/>
      <c r="O17" s="1226">
        <v>4036</v>
      </c>
      <c r="P17" s="1227"/>
      <c r="Q17" s="1228"/>
      <c r="R17" s="1226">
        <v>3726</v>
      </c>
      <c r="S17" s="1227"/>
      <c r="T17" s="1228"/>
      <c r="U17" s="1226">
        <v>973</v>
      </c>
      <c r="V17" s="1227"/>
      <c r="W17" s="1228"/>
      <c r="X17" s="1226">
        <v>360</v>
      </c>
      <c r="Y17" s="1227"/>
      <c r="Z17" s="1228"/>
      <c r="AA17" s="1226">
        <v>1482</v>
      </c>
      <c r="AB17" s="1227"/>
      <c r="AC17" s="1228"/>
      <c r="AD17" s="1226">
        <v>415</v>
      </c>
      <c r="AE17" s="1227"/>
      <c r="AF17" s="1228"/>
      <c r="AG17" s="1226">
        <v>138</v>
      </c>
      <c r="AH17" s="1227"/>
      <c r="AI17" s="1228"/>
    </row>
    <row r="18" spans="1:35" ht="15" customHeight="1">
      <c r="A18" s="1255">
        <v>24</v>
      </c>
      <c r="B18" s="1257"/>
      <c r="C18" s="1226">
        <f>F18+AG18</f>
        <v>26240</v>
      </c>
      <c r="D18" s="1227"/>
      <c r="E18" s="1228"/>
      <c r="F18" s="1226">
        <f t="shared" si="1"/>
        <v>26093</v>
      </c>
      <c r="G18" s="1227"/>
      <c r="H18" s="1228"/>
      <c r="I18" s="1226">
        <v>13767</v>
      </c>
      <c r="J18" s="1227"/>
      <c r="K18" s="1228"/>
      <c r="L18" s="1226">
        <v>1319</v>
      </c>
      <c r="M18" s="1227"/>
      <c r="N18" s="1228"/>
      <c r="O18" s="1226">
        <v>3988</v>
      </c>
      <c r="P18" s="1227"/>
      <c r="Q18" s="1228"/>
      <c r="R18" s="1226">
        <v>3712</v>
      </c>
      <c r="S18" s="1227"/>
      <c r="T18" s="1228"/>
      <c r="U18" s="1226">
        <v>995</v>
      </c>
      <c r="V18" s="1227"/>
      <c r="W18" s="1228"/>
      <c r="X18" s="1226">
        <v>354</v>
      </c>
      <c r="Y18" s="1227"/>
      <c r="Z18" s="1228"/>
      <c r="AA18" s="1226">
        <v>1541</v>
      </c>
      <c r="AB18" s="1227"/>
      <c r="AC18" s="1228"/>
      <c r="AD18" s="1226">
        <v>417</v>
      </c>
      <c r="AE18" s="1227"/>
      <c r="AF18" s="1228"/>
      <c r="AG18" s="1226">
        <v>147</v>
      </c>
      <c r="AH18" s="1227"/>
      <c r="AI18" s="1228"/>
    </row>
    <row r="19" spans="1:35" ht="15" customHeight="1">
      <c r="A19" s="1255">
        <v>25</v>
      </c>
      <c r="B19" s="1257"/>
      <c r="C19" s="1226">
        <f>F19+AG19</f>
        <v>26006</v>
      </c>
      <c r="D19" s="1227"/>
      <c r="E19" s="1228"/>
      <c r="F19" s="1226">
        <f>SUM(I19:AF19)</f>
        <v>25856</v>
      </c>
      <c r="G19" s="1227"/>
      <c r="H19" s="1228"/>
      <c r="I19" s="1226">
        <v>13601</v>
      </c>
      <c r="J19" s="1227"/>
      <c r="K19" s="1228"/>
      <c r="L19" s="1226">
        <v>1284</v>
      </c>
      <c r="M19" s="1227"/>
      <c r="N19" s="1228"/>
      <c r="O19" s="1226">
        <v>3955</v>
      </c>
      <c r="P19" s="1227"/>
      <c r="Q19" s="1228"/>
      <c r="R19" s="1226">
        <v>3694</v>
      </c>
      <c r="S19" s="1227"/>
      <c r="T19" s="1228"/>
      <c r="U19" s="1226">
        <v>1011</v>
      </c>
      <c r="V19" s="1227"/>
      <c r="W19" s="1228"/>
      <c r="X19" s="1226">
        <v>313</v>
      </c>
      <c r="Y19" s="1227"/>
      <c r="Z19" s="1228"/>
      <c r="AA19" s="1226">
        <v>1587</v>
      </c>
      <c r="AB19" s="1227"/>
      <c r="AC19" s="1228"/>
      <c r="AD19" s="1226">
        <v>411</v>
      </c>
      <c r="AE19" s="1227"/>
      <c r="AF19" s="1228"/>
      <c r="AG19" s="1226">
        <v>150</v>
      </c>
      <c r="AH19" s="1227"/>
      <c r="AI19" s="1228"/>
    </row>
    <row r="20" spans="1:35" ht="15" customHeight="1">
      <c r="A20" s="1230"/>
      <c r="B20" s="1230"/>
      <c r="C20" s="1229"/>
      <c r="D20" s="1229"/>
      <c r="E20" s="1229"/>
      <c r="F20" s="1229"/>
      <c r="G20" s="1229"/>
      <c r="H20" s="1229"/>
      <c r="I20" s="1229"/>
      <c r="J20" s="1229"/>
      <c r="K20" s="1229"/>
      <c r="L20" s="1229"/>
      <c r="M20" s="1229"/>
      <c r="N20" s="1229"/>
      <c r="O20" s="1229"/>
      <c r="P20" s="1229"/>
      <c r="Q20" s="1229"/>
      <c r="R20" s="1229"/>
      <c r="S20" s="1229"/>
      <c r="T20" s="1229"/>
      <c r="U20" s="1229"/>
      <c r="V20" s="1229"/>
      <c r="W20" s="1229"/>
      <c r="X20" s="1229"/>
      <c r="Y20" s="1229"/>
      <c r="Z20" s="1229"/>
      <c r="AA20" s="1229"/>
      <c r="AB20" s="1229"/>
      <c r="AC20" s="1229"/>
      <c r="AD20" s="1229"/>
      <c r="AE20" s="1229"/>
      <c r="AF20" s="1229"/>
      <c r="AG20" s="1229"/>
      <c r="AH20" s="1229"/>
      <c r="AI20" s="1229"/>
    </row>
    <row r="21" spans="3:35" ht="15" customHeight="1">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row>
    <row r="22" ht="15" customHeight="1">
      <c r="A22" s="897" t="s">
        <v>1152</v>
      </c>
    </row>
    <row r="23" ht="15" customHeight="1">
      <c r="A23" s="897" t="s">
        <v>1075</v>
      </c>
    </row>
    <row r="24" ht="15" customHeight="1"/>
    <row r="25" spans="1:35" ht="18.75" customHeight="1">
      <c r="A25" s="899" t="s">
        <v>975</v>
      </c>
      <c r="G25" s="921"/>
      <c r="AB25" s="900" t="s">
        <v>1010</v>
      </c>
      <c r="AG25" s="921"/>
      <c r="AH25" s="922"/>
      <c r="AI25" s="923"/>
    </row>
    <row r="26" spans="1:28" ht="18" customHeight="1">
      <c r="A26" s="924"/>
      <c r="B26" s="925"/>
      <c r="C26" s="925"/>
      <c r="D26" s="926"/>
      <c r="E26" s="1255" t="s">
        <v>1011</v>
      </c>
      <c r="F26" s="1256"/>
      <c r="G26" s="1256"/>
      <c r="H26" s="1256"/>
      <c r="I26" s="1256"/>
      <c r="J26" s="1256"/>
      <c r="K26" s="1256"/>
      <c r="L26" s="1256"/>
      <c r="M26" s="1256"/>
      <c r="N26" s="1256"/>
      <c r="O26" s="1256"/>
      <c r="P26" s="1257"/>
      <c r="Q26" s="1255" t="s">
        <v>1012</v>
      </c>
      <c r="R26" s="1256"/>
      <c r="S26" s="1256"/>
      <c r="T26" s="1256"/>
      <c r="U26" s="1256"/>
      <c r="V26" s="1256"/>
      <c r="W26" s="1256"/>
      <c r="X26" s="1256"/>
      <c r="Y26" s="1256"/>
      <c r="Z26" s="1256"/>
      <c r="AA26" s="1256"/>
      <c r="AB26" s="1257"/>
    </row>
    <row r="27" spans="1:28" ht="5.25" customHeight="1">
      <c r="A27" s="927"/>
      <c r="B27" s="921"/>
      <c r="C27" s="921"/>
      <c r="D27" s="928"/>
      <c r="E27" s="929"/>
      <c r="F27" s="930"/>
      <c r="G27" s="930"/>
      <c r="H27" s="930"/>
      <c r="I27" s="930"/>
      <c r="J27" s="930"/>
      <c r="K27" s="930"/>
      <c r="L27" s="930"/>
      <c r="M27" s="931"/>
      <c r="N27" s="931"/>
      <c r="O27" s="931"/>
      <c r="P27" s="932"/>
      <c r="Q27" s="929"/>
      <c r="R27" s="930"/>
      <c r="S27" s="930"/>
      <c r="T27" s="930"/>
      <c r="U27" s="930"/>
      <c r="V27" s="930"/>
      <c r="W27" s="930"/>
      <c r="X27" s="930"/>
      <c r="Y27" s="931"/>
      <c r="Z27" s="931"/>
      <c r="AA27" s="931"/>
      <c r="AB27" s="933"/>
    </row>
    <row r="28" spans="1:28" ht="15" customHeight="1">
      <c r="A28" s="1237" t="s">
        <v>976</v>
      </c>
      <c r="B28" s="1238"/>
      <c r="C28" s="1238"/>
      <c r="D28" s="1239"/>
      <c r="E28" s="1237" t="s">
        <v>1013</v>
      </c>
      <c r="F28" s="1238"/>
      <c r="G28" s="1238"/>
      <c r="H28" s="1239"/>
      <c r="I28" s="1241" t="s">
        <v>1014</v>
      </c>
      <c r="J28" s="1242"/>
      <c r="K28" s="1242"/>
      <c r="L28" s="1243"/>
      <c r="M28" s="934" t="s">
        <v>525</v>
      </c>
      <c r="N28" s="935"/>
      <c r="O28" s="935"/>
      <c r="P28" s="936"/>
      <c r="Q28" s="1237" t="s">
        <v>1013</v>
      </c>
      <c r="R28" s="1238"/>
      <c r="S28" s="1238"/>
      <c r="T28" s="1239"/>
      <c r="U28" s="1241" t="s">
        <v>1014</v>
      </c>
      <c r="V28" s="1242"/>
      <c r="W28" s="1242"/>
      <c r="X28" s="1243"/>
      <c r="Y28" s="934" t="s">
        <v>525</v>
      </c>
      <c r="Z28" s="935"/>
      <c r="AA28" s="935"/>
      <c r="AB28" s="936"/>
    </row>
    <row r="29" spans="1:28" ht="15" customHeight="1">
      <c r="A29" s="937"/>
      <c r="B29" s="938"/>
      <c r="C29" s="938"/>
      <c r="D29" s="939"/>
      <c r="E29" s="1220"/>
      <c r="F29" s="1240"/>
      <c r="G29" s="1240"/>
      <c r="H29" s="1222"/>
      <c r="I29" s="1258" t="s">
        <v>526</v>
      </c>
      <c r="J29" s="1259"/>
      <c r="K29" s="1259"/>
      <c r="L29" s="1260"/>
      <c r="M29" s="1259" t="s">
        <v>526</v>
      </c>
      <c r="N29" s="1259"/>
      <c r="O29" s="1259"/>
      <c r="P29" s="1260"/>
      <c r="Q29" s="1220"/>
      <c r="R29" s="1240"/>
      <c r="S29" s="1240"/>
      <c r="T29" s="1222"/>
      <c r="U29" s="1258" t="s">
        <v>526</v>
      </c>
      <c r="V29" s="1259"/>
      <c r="W29" s="1259"/>
      <c r="X29" s="1260"/>
      <c r="Y29" s="1259" t="s">
        <v>526</v>
      </c>
      <c r="Z29" s="1259"/>
      <c r="AA29" s="1259"/>
      <c r="AB29" s="1260"/>
    </row>
    <row r="30" spans="1:28" ht="15" customHeight="1">
      <c r="A30" s="1254" t="s">
        <v>977</v>
      </c>
      <c r="B30" s="1254"/>
      <c r="C30" s="1254"/>
      <c r="D30" s="1254"/>
      <c r="E30" s="1252">
        <f>E31+E40</f>
        <v>8721</v>
      </c>
      <c r="F30" s="1252"/>
      <c r="G30" s="1252"/>
      <c r="H30" s="1252"/>
      <c r="I30" s="1252">
        <f>I31+I40</f>
        <v>297</v>
      </c>
      <c r="J30" s="1252"/>
      <c r="K30" s="1252"/>
      <c r="L30" s="1252"/>
      <c r="M30" s="1252">
        <f>M31+M40</f>
        <v>6</v>
      </c>
      <c r="N30" s="1252"/>
      <c r="O30" s="1252"/>
      <c r="P30" s="1252"/>
      <c r="Q30" s="1252">
        <f>Q31+Q40</f>
        <v>83</v>
      </c>
      <c r="R30" s="1252"/>
      <c r="S30" s="1252"/>
      <c r="T30" s="1252"/>
      <c r="U30" s="1252">
        <f>U31+U40</f>
        <v>8</v>
      </c>
      <c r="V30" s="1252"/>
      <c r="W30" s="1252"/>
      <c r="X30" s="1252"/>
      <c r="Y30" s="1252">
        <f>Y31+Y40</f>
        <v>14</v>
      </c>
      <c r="Z30" s="1252"/>
      <c r="AA30" s="1252"/>
      <c r="AB30" s="1252"/>
    </row>
    <row r="31" spans="1:28" ht="15" customHeight="1">
      <c r="A31" s="940"/>
      <c r="B31" s="1253" t="s">
        <v>915</v>
      </c>
      <c r="C31" s="1253"/>
      <c r="D31" s="1253"/>
      <c r="E31" s="1235">
        <f>SUM(E32:H39)</f>
        <v>6539</v>
      </c>
      <c r="F31" s="1235"/>
      <c r="G31" s="1235"/>
      <c r="H31" s="1235"/>
      <c r="I31" s="1235">
        <f>SUM(I32:L39)</f>
        <v>146</v>
      </c>
      <c r="J31" s="1235"/>
      <c r="K31" s="1235"/>
      <c r="L31" s="1235"/>
      <c r="M31" s="1235">
        <f>SUM(M32:P39)</f>
        <v>3</v>
      </c>
      <c r="N31" s="1235"/>
      <c r="O31" s="1235"/>
      <c r="P31" s="1235"/>
      <c r="Q31" s="1235">
        <f>SUM(Q32:T39)</f>
        <v>83</v>
      </c>
      <c r="R31" s="1235"/>
      <c r="S31" s="1235"/>
      <c r="T31" s="1235"/>
      <c r="U31" s="1235">
        <f>SUM(U32:X39)</f>
        <v>8</v>
      </c>
      <c r="V31" s="1235"/>
      <c r="W31" s="1235"/>
      <c r="X31" s="1235"/>
      <c r="Y31" s="1235">
        <f>SUM(Y32:AB39)</f>
        <v>14</v>
      </c>
      <c r="Z31" s="1235"/>
      <c r="AA31" s="1235"/>
      <c r="AB31" s="1235"/>
    </row>
    <row r="32" spans="1:28" ht="15" customHeight="1">
      <c r="A32" s="941"/>
      <c r="B32" s="1253" t="s">
        <v>978</v>
      </c>
      <c r="C32" s="1253"/>
      <c r="D32" s="1253"/>
      <c r="E32" s="1235">
        <v>3245</v>
      </c>
      <c r="F32" s="1235"/>
      <c r="G32" s="1235"/>
      <c r="H32" s="1235"/>
      <c r="I32" s="1236">
        <v>33</v>
      </c>
      <c r="J32" s="1236"/>
      <c r="K32" s="1236"/>
      <c r="L32" s="1236"/>
      <c r="M32" s="1236">
        <v>2</v>
      </c>
      <c r="N32" s="1236"/>
      <c r="O32" s="1236"/>
      <c r="P32" s="1236"/>
      <c r="Q32" s="1236">
        <v>24</v>
      </c>
      <c r="R32" s="1236"/>
      <c r="S32" s="1236"/>
      <c r="T32" s="1236"/>
      <c r="U32" s="1231">
        <v>0</v>
      </c>
      <c r="V32" s="1232"/>
      <c r="W32" s="1232"/>
      <c r="X32" s="1233"/>
      <c r="Y32" s="1236">
        <v>4</v>
      </c>
      <c r="Z32" s="1236"/>
      <c r="AA32" s="1236"/>
      <c r="AB32" s="1236"/>
    </row>
    <row r="33" spans="1:28" ht="15" customHeight="1">
      <c r="A33" s="941" t="s">
        <v>979</v>
      </c>
      <c r="B33" s="1253" t="s">
        <v>980</v>
      </c>
      <c r="C33" s="1253"/>
      <c r="D33" s="1253"/>
      <c r="E33" s="1235">
        <v>440</v>
      </c>
      <c r="F33" s="1235"/>
      <c r="G33" s="1235"/>
      <c r="H33" s="1235"/>
      <c r="I33" s="1231">
        <v>5</v>
      </c>
      <c r="J33" s="1232"/>
      <c r="K33" s="1232"/>
      <c r="L33" s="1233"/>
      <c r="M33" s="1231">
        <v>0</v>
      </c>
      <c r="N33" s="1247"/>
      <c r="O33" s="1247"/>
      <c r="P33" s="1248"/>
      <c r="Q33" s="1231">
        <v>0</v>
      </c>
      <c r="R33" s="1232"/>
      <c r="S33" s="1232"/>
      <c r="T33" s="1233"/>
      <c r="U33" s="1231">
        <v>0</v>
      </c>
      <c r="V33" s="1232"/>
      <c r="W33" s="1232"/>
      <c r="X33" s="1233"/>
      <c r="Y33" s="1231">
        <v>0</v>
      </c>
      <c r="Z33" s="1232"/>
      <c r="AA33" s="1232"/>
      <c r="AB33" s="1233"/>
    </row>
    <row r="34" spans="1:28" ht="15" customHeight="1">
      <c r="A34" s="941"/>
      <c r="B34" s="1253" t="s">
        <v>981</v>
      </c>
      <c r="C34" s="1253"/>
      <c r="D34" s="1253"/>
      <c r="E34" s="1235">
        <v>1026</v>
      </c>
      <c r="F34" s="1235"/>
      <c r="G34" s="1235"/>
      <c r="H34" s="1235"/>
      <c r="I34" s="1236">
        <v>83</v>
      </c>
      <c r="J34" s="1236"/>
      <c r="K34" s="1236"/>
      <c r="L34" s="1236"/>
      <c r="M34" s="1231">
        <v>1</v>
      </c>
      <c r="N34" s="1232"/>
      <c r="O34" s="1232"/>
      <c r="P34" s="1233"/>
      <c r="Q34" s="1236">
        <v>39</v>
      </c>
      <c r="R34" s="1236"/>
      <c r="S34" s="1236"/>
      <c r="T34" s="1236"/>
      <c r="U34" s="1236">
        <v>8</v>
      </c>
      <c r="V34" s="1236"/>
      <c r="W34" s="1236"/>
      <c r="X34" s="1236"/>
      <c r="Y34" s="1236">
        <v>9</v>
      </c>
      <c r="Z34" s="1236"/>
      <c r="AA34" s="1236"/>
      <c r="AB34" s="1236"/>
    </row>
    <row r="35" spans="1:28" ht="15" customHeight="1">
      <c r="A35" s="941"/>
      <c r="B35" s="1253" t="s">
        <v>982</v>
      </c>
      <c r="C35" s="1253"/>
      <c r="D35" s="1253"/>
      <c r="E35" s="1235">
        <v>920</v>
      </c>
      <c r="F35" s="1235"/>
      <c r="G35" s="1235"/>
      <c r="H35" s="1235"/>
      <c r="I35" s="1236">
        <v>18</v>
      </c>
      <c r="J35" s="1236"/>
      <c r="K35" s="1236"/>
      <c r="L35" s="1236"/>
      <c r="M35" s="1231">
        <v>0</v>
      </c>
      <c r="N35" s="1232"/>
      <c r="O35" s="1232"/>
      <c r="P35" s="1233"/>
      <c r="Q35" s="1236">
        <v>20</v>
      </c>
      <c r="R35" s="1236"/>
      <c r="S35" s="1236"/>
      <c r="T35" s="1236"/>
      <c r="U35" s="1231">
        <v>0</v>
      </c>
      <c r="V35" s="1232"/>
      <c r="W35" s="1232"/>
      <c r="X35" s="1233"/>
      <c r="Y35" s="1236">
        <v>1</v>
      </c>
      <c r="Z35" s="1236"/>
      <c r="AA35" s="1236"/>
      <c r="AB35" s="1236"/>
    </row>
    <row r="36" spans="1:28" ht="15" customHeight="1">
      <c r="A36" s="941" t="s">
        <v>983</v>
      </c>
      <c r="B36" s="1253" t="s">
        <v>984</v>
      </c>
      <c r="C36" s="1253"/>
      <c r="D36" s="1253"/>
      <c r="E36" s="1235">
        <v>239</v>
      </c>
      <c r="F36" s="1235"/>
      <c r="G36" s="1235"/>
      <c r="H36" s="1235"/>
      <c r="I36" s="1231">
        <v>0</v>
      </c>
      <c r="J36" s="1232"/>
      <c r="K36" s="1232"/>
      <c r="L36" s="1233"/>
      <c r="M36" s="1231">
        <v>0</v>
      </c>
      <c r="N36" s="1232"/>
      <c r="O36" s="1232"/>
      <c r="P36" s="1233"/>
      <c r="Q36" s="1231">
        <v>0</v>
      </c>
      <c r="R36" s="1232"/>
      <c r="S36" s="1232"/>
      <c r="T36" s="1233"/>
      <c r="U36" s="1231">
        <v>0</v>
      </c>
      <c r="V36" s="1232"/>
      <c r="W36" s="1232"/>
      <c r="X36" s="1233"/>
      <c r="Y36" s="1231">
        <v>0</v>
      </c>
      <c r="Z36" s="1232"/>
      <c r="AA36" s="1232"/>
      <c r="AB36" s="1233"/>
    </row>
    <row r="37" spans="1:28" ht="15" customHeight="1">
      <c r="A37" s="941"/>
      <c r="B37" s="1253" t="s">
        <v>985</v>
      </c>
      <c r="C37" s="1253"/>
      <c r="D37" s="1253"/>
      <c r="E37" s="1231">
        <v>0</v>
      </c>
      <c r="F37" s="1232"/>
      <c r="G37" s="1232"/>
      <c r="H37" s="1233"/>
      <c r="I37" s="1231">
        <v>0</v>
      </c>
      <c r="J37" s="1232"/>
      <c r="K37" s="1232"/>
      <c r="L37" s="1233"/>
      <c r="M37" s="1231">
        <v>0</v>
      </c>
      <c r="N37" s="1232"/>
      <c r="O37" s="1232"/>
      <c r="P37" s="1233"/>
      <c r="Q37" s="1231">
        <v>0</v>
      </c>
      <c r="R37" s="1232"/>
      <c r="S37" s="1232"/>
      <c r="T37" s="1233"/>
      <c r="U37" s="1231">
        <v>0</v>
      </c>
      <c r="V37" s="1232"/>
      <c r="W37" s="1232"/>
      <c r="X37" s="1233"/>
      <c r="Y37" s="1231">
        <v>0</v>
      </c>
      <c r="Z37" s="1232"/>
      <c r="AA37" s="1232"/>
      <c r="AB37" s="1233"/>
    </row>
    <row r="38" spans="1:28" ht="15" customHeight="1">
      <c r="A38" s="941"/>
      <c r="B38" s="1253" t="s">
        <v>986</v>
      </c>
      <c r="C38" s="1253"/>
      <c r="D38" s="1253"/>
      <c r="E38" s="1235">
        <v>120</v>
      </c>
      <c r="F38" s="1235"/>
      <c r="G38" s="1235"/>
      <c r="H38" s="1235"/>
      <c r="I38" s="1231">
        <v>0</v>
      </c>
      <c r="J38" s="1232"/>
      <c r="K38" s="1232"/>
      <c r="L38" s="1233"/>
      <c r="M38" s="1231">
        <v>0</v>
      </c>
      <c r="N38" s="1232"/>
      <c r="O38" s="1232"/>
      <c r="P38" s="1233"/>
      <c r="Q38" s="1231">
        <v>0</v>
      </c>
      <c r="R38" s="1232"/>
      <c r="S38" s="1232"/>
      <c r="T38" s="1233"/>
      <c r="U38" s="1231">
        <v>0</v>
      </c>
      <c r="V38" s="1232"/>
      <c r="W38" s="1232"/>
      <c r="X38" s="1233"/>
      <c r="Y38" s="1231">
        <v>0</v>
      </c>
      <c r="Z38" s="1232"/>
      <c r="AA38" s="1232"/>
      <c r="AB38" s="1233"/>
    </row>
    <row r="39" spans="1:28" ht="15" customHeight="1">
      <c r="A39" s="942"/>
      <c r="B39" s="1253" t="s">
        <v>987</v>
      </c>
      <c r="C39" s="1253"/>
      <c r="D39" s="1253"/>
      <c r="E39" s="1235">
        <v>549</v>
      </c>
      <c r="F39" s="1235"/>
      <c r="G39" s="1235"/>
      <c r="H39" s="1235"/>
      <c r="I39" s="1236">
        <v>7</v>
      </c>
      <c r="J39" s="1236"/>
      <c r="K39" s="1236"/>
      <c r="L39" s="1236"/>
      <c r="M39" s="1231">
        <v>0</v>
      </c>
      <c r="N39" s="1232"/>
      <c r="O39" s="1232"/>
      <c r="P39" s="1233"/>
      <c r="Q39" s="1231">
        <v>0</v>
      </c>
      <c r="R39" s="1232"/>
      <c r="S39" s="1232"/>
      <c r="T39" s="1233"/>
      <c r="U39" s="1231">
        <v>0</v>
      </c>
      <c r="V39" s="1232"/>
      <c r="W39" s="1232"/>
      <c r="X39" s="1233"/>
      <c r="Y39" s="1231">
        <v>0</v>
      </c>
      <c r="Z39" s="1232"/>
      <c r="AA39" s="1232"/>
      <c r="AB39" s="1233"/>
    </row>
    <row r="40" spans="1:28" ht="15" customHeight="1">
      <c r="A40" s="943"/>
      <c r="B40" s="1253" t="s">
        <v>915</v>
      </c>
      <c r="C40" s="1253"/>
      <c r="D40" s="1253"/>
      <c r="E40" s="1249">
        <f>SUM(E41:H46)</f>
        <v>2182</v>
      </c>
      <c r="F40" s="1250"/>
      <c r="G40" s="1250"/>
      <c r="H40" s="1251"/>
      <c r="I40" s="1231">
        <f>SUM(I41:L46)</f>
        <v>151</v>
      </c>
      <c r="J40" s="1232"/>
      <c r="K40" s="1232"/>
      <c r="L40" s="1233"/>
      <c r="M40" s="1231">
        <f>SUM(M41:P46)</f>
        <v>3</v>
      </c>
      <c r="N40" s="1232"/>
      <c r="O40" s="1232"/>
      <c r="P40" s="1233"/>
      <c r="Q40" s="1245"/>
      <c r="R40" s="1246"/>
      <c r="S40" s="1246"/>
      <c r="T40" s="1246"/>
      <c r="U40" s="1234"/>
      <c r="V40" s="1234"/>
      <c r="W40" s="1234"/>
      <c r="X40" s="1234"/>
      <c r="Y40" s="1234"/>
      <c r="Z40" s="1234"/>
      <c r="AA40" s="1234"/>
      <c r="AB40" s="1234"/>
    </row>
    <row r="41" spans="1:28" ht="15" customHeight="1">
      <c r="A41" s="941"/>
      <c r="B41" s="1253" t="s">
        <v>978</v>
      </c>
      <c r="C41" s="1253"/>
      <c r="D41" s="1253"/>
      <c r="E41" s="1235">
        <v>1370</v>
      </c>
      <c r="F41" s="1235"/>
      <c r="G41" s="1235"/>
      <c r="H41" s="1235"/>
      <c r="I41" s="1236">
        <v>121</v>
      </c>
      <c r="J41" s="1236"/>
      <c r="K41" s="1236"/>
      <c r="L41" s="1236"/>
      <c r="M41" s="1244">
        <v>1</v>
      </c>
      <c r="N41" s="1244"/>
      <c r="O41" s="1244"/>
      <c r="P41" s="1244"/>
      <c r="Q41" s="1234"/>
      <c r="R41" s="1234"/>
      <c r="S41" s="1234"/>
      <c r="T41" s="1234"/>
      <c r="U41" s="1234"/>
      <c r="V41" s="1234"/>
      <c r="W41" s="1234"/>
      <c r="X41" s="1234"/>
      <c r="Y41" s="1234"/>
      <c r="Z41" s="1234"/>
      <c r="AA41" s="1234"/>
      <c r="AB41" s="1234"/>
    </row>
    <row r="42" spans="1:28" ht="15" customHeight="1">
      <c r="A42" s="941" t="s">
        <v>988</v>
      </c>
      <c r="B42" s="1253" t="s">
        <v>1005</v>
      </c>
      <c r="C42" s="1253"/>
      <c r="D42" s="1253"/>
      <c r="E42" s="1235">
        <v>276</v>
      </c>
      <c r="F42" s="1235"/>
      <c r="G42" s="1235"/>
      <c r="H42" s="1235"/>
      <c r="I42" s="1236">
        <v>7</v>
      </c>
      <c r="J42" s="1236"/>
      <c r="K42" s="1236"/>
      <c r="L42" s="1236"/>
      <c r="M42" s="1231">
        <v>0</v>
      </c>
      <c r="N42" s="1232"/>
      <c r="O42" s="1232"/>
      <c r="P42" s="1233"/>
      <c r="Q42" s="1234"/>
      <c r="R42" s="1234"/>
      <c r="S42" s="1234"/>
      <c r="T42" s="1234"/>
      <c r="U42" s="1234"/>
      <c r="V42" s="1234"/>
      <c r="W42" s="1234"/>
      <c r="X42" s="1234"/>
      <c r="Y42" s="1234"/>
      <c r="Z42" s="1234"/>
      <c r="AA42" s="1234"/>
      <c r="AB42" s="1234"/>
    </row>
    <row r="43" spans="1:28" ht="15" customHeight="1">
      <c r="A43" s="941"/>
      <c r="B43" s="1253" t="s">
        <v>982</v>
      </c>
      <c r="C43" s="1253"/>
      <c r="D43" s="1253"/>
      <c r="E43" s="1235">
        <v>326</v>
      </c>
      <c r="F43" s="1235"/>
      <c r="G43" s="1235"/>
      <c r="H43" s="1235"/>
      <c r="I43" s="1236">
        <v>9</v>
      </c>
      <c r="J43" s="1236"/>
      <c r="K43" s="1236"/>
      <c r="L43" s="1236"/>
      <c r="M43" s="1231">
        <v>1</v>
      </c>
      <c r="N43" s="1232"/>
      <c r="O43" s="1232"/>
      <c r="P43" s="1233"/>
      <c r="Q43" s="1234"/>
      <c r="R43" s="1234"/>
      <c r="S43" s="1234"/>
      <c r="T43" s="1234"/>
      <c r="U43" s="1234"/>
      <c r="V43" s="1234"/>
      <c r="W43" s="1234"/>
      <c r="X43" s="1234"/>
      <c r="Y43" s="1234"/>
      <c r="Z43" s="1234"/>
      <c r="AA43" s="1234"/>
      <c r="AB43" s="1234"/>
    </row>
    <row r="44" spans="1:28" ht="15" customHeight="1">
      <c r="A44" s="941" t="s">
        <v>983</v>
      </c>
      <c r="B44" s="1253" t="s">
        <v>984</v>
      </c>
      <c r="C44" s="1253"/>
      <c r="D44" s="1253"/>
      <c r="E44" s="1235">
        <v>112</v>
      </c>
      <c r="F44" s="1235"/>
      <c r="G44" s="1235"/>
      <c r="H44" s="1235"/>
      <c r="I44" s="1236">
        <v>9</v>
      </c>
      <c r="J44" s="1236"/>
      <c r="K44" s="1236"/>
      <c r="L44" s="1236"/>
      <c r="M44" s="1231">
        <v>1</v>
      </c>
      <c r="N44" s="1232"/>
      <c r="O44" s="1232"/>
      <c r="P44" s="1233"/>
      <c r="Q44" s="1234"/>
      <c r="R44" s="1234"/>
      <c r="S44" s="1234"/>
      <c r="T44" s="1234"/>
      <c r="U44" s="1234"/>
      <c r="V44" s="1234"/>
      <c r="W44" s="1234"/>
      <c r="X44" s="1234"/>
      <c r="Y44" s="1234"/>
      <c r="Z44" s="1234"/>
      <c r="AA44" s="1234"/>
      <c r="AB44" s="1234"/>
    </row>
    <row r="45" spans="1:28" ht="15" customHeight="1">
      <c r="A45" s="941"/>
      <c r="B45" s="1253" t="s">
        <v>1008</v>
      </c>
      <c r="C45" s="1253"/>
      <c r="D45" s="1253"/>
      <c r="E45" s="1235">
        <v>80</v>
      </c>
      <c r="F45" s="1235"/>
      <c r="G45" s="1235"/>
      <c r="H45" s="1235"/>
      <c r="I45" s="1236">
        <v>5</v>
      </c>
      <c r="J45" s="1236"/>
      <c r="K45" s="1236"/>
      <c r="L45" s="1236"/>
      <c r="M45" s="1231">
        <v>0</v>
      </c>
      <c r="N45" s="1232"/>
      <c r="O45" s="1232"/>
      <c r="P45" s="1233"/>
      <c r="Q45" s="1234"/>
      <c r="R45" s="1234"/>
      <c r="S45" s="1234"/>
      <c r="T45" s="1234"/>
      <c r="U45" s="1234"/>
      <c r="V45" s="1234"/>
      <c r="W45" s="1234"/>
      <c r="X45" s="1234"/>
      <c r="Y45" s="1234"/>
      <c r="Z45" s="1234"/>
      <c r="AA45" s="1234"/>
      <c r="AB45" s="1234"/>
    </row>
    <row r="46" spans="1:28" ht="15" customHeight="1">
      <c r="A46" s="944"/>
      <c r="B46" s="1253" t="s">
        <v>986</v>
      </c>
      <c r="C46" s="1253"/>
      <c r="D46" s="1253"/>
      <c r="E46" s="1231">
        <v>18</v>
      </c>
      <c r="F46" s="1232"/>
      <c r="G46" s="1232"/>
      <c r="H46" s="1233"/>
      <c r="I46" s="1231">
        <v>0</v>
      </c>
      <c r="J46" s="1232"/>
      <c r="K46" s="1232"/>
      <c r="L46" s="1233"/>
      <c r="M46" s="1231">
        <v>0</v>
      </c>
      <c r="N46" s="1232"/>
      <c r="O46" s="1232"/>
      <c r="P46" s="1233"/>
      <c r="Q46" s="1234"/>
      <c r="R46" s="1234"/>
      <c r="S46" s="1234"/>
      <c r="T46" s="1234"/>
      <c r="U46" s="1234"/>
      <c r="V46" s="1234"/>
      <c r="W46" s="1234"/>
      <c r="X46" s="1234"/>
      <c r="Y46" s="1234"/>
      <c r="Z46" s="1234"/>
      <c r="AA46" s="1234"/>
      <c r="AB46" s="1234"/>
    </row>
    <row r="47" ht="12" customHeight="1"/>
  </sheetData>
  <sheetProtection/>
  <mergeCells count="300">
    <mergeCell ref="R19:T19"/>
    <mergeCell ref="U19:W19"/>
    <mergeCell ref="X19:Z19"/>
    <mergeCell ref="AA19:AC19"/>
    <mergeCell ref="AD19:AF19"/>
    <mergeCell ref="AG19:AI19"/>
    <mergeCell ref="A19:B19"/>
    <mergeCell ref="C19:E19"/>
    <mergeCell ref="F19:H19"/>
    <mergeCell ref="I19:K19"/>
    <mergeCell ref="L19:N19"/>
    <mergeCell ref="O19:Q19"/>
    <mergeCell ref="A18:B18"/>
    <mergeCell ref="AG14:AI14"/>
    <mergeCell ref="L14:N14"/>
    <mergeCell ref="O14:Q14"/>
    <mergeCell ref="R14:T14"/>
    <mergeCell ref="U14:W14"/>
    <mergeCell ref="A14:B14"/>
    <mergeCell ref="I14:K14"/>
    <mergeCell ref="A16:B16"/>
    <mergeCell ref="C14:E14"/>
    <mergeCell ref="A17:B17"/>
    <mergeCell ref="F11:H11"/>
    <mergeCell ref="O11:Q11"/>
    <mergeCell ref="L13:N13"/>
    <mergeCell ref="O13:Q13"/>
    <mergeCell ref="A15:B15"/>
    <mergeCell ref="O12:Q12"/>
    <mergeCell ref="F12:H12"/>
    <mergeCell ref="I12:K12"/>
    <mergeCell ref="O15:Q15"/>
    <mergeCell ref="R15:T15"/>
    <mergeCell ref="U15:W15"/>
    <mergeCell ref="F14:H14"/>
    <mergeCell ref="F13:H13"/>
    <mergeCell ref="I13:K13"/>
    <mergeCell ref="R13:T13"/>
    <mergeCell ref="AD15:AF15"/>
    <mergeCell ref="U13:W13"/>
    <mergeCell ref="X14:Z14"/>
    <mergeCell ref="AA14:AC14"/>
    <mergeCell ref="X13:Z13"/>
    <mergeCell ref="X15:Z15"/>
    <mergeCell ref="AD9:AF9"/>
    <mergeCell ref="X9:Z9"/>
    <mergeCell ref="AA9:AC9"/>
    <mergeCell ref="AA13:AC13"/>
    <mergeCell ref="AD14:AF14"/>
    <mergeCell ref="U10:W10"/>
    <mergeCell ref="X11:Z11"/>
    <mergeCell ref="AA11:AC11"/>
    <mergeCell ref="AD13:AF13"/>
    <mergeCell ref="U11:W11"/>
    <mergeCell ref="AG10:AI10"/>
    <mergeCell ref="AA10:AC10"/>
    <mergeCell ref="AD10:AF10"/>
    <mergeCell ref="AD11:AF11"/>
    <mergeCell ref="AA12:AC12"/>
    <mergeCell ref="AG15:AI15"/>
    <mergeCell ref="AG11:AI11"/>
    <mergeCell ref="AG12:AI12"/>
    <mergeCell ref="AG13:AI13"/>
    <mergeCell ref="AA15:AC15"/>
    <mergeCell ref="X10:Z10"/>
    <mergeCell ref="AD12:AF12"/>
    <mergeCell ref="L12:N12"/>
    <mergeCell ref="I11:K11"/>
    <mergeCell ref="L11:N11"/>
    <mergeCell ref="R10:T10"/>
    <mergeCell ref="X12:Z12"/>
    <mergeCell ref="U12:W12"/>
    <mergeCell ref="R12:T12"/>
    <mergeCell ref="R11:T11"/>
    <mergeCell ref="I10:K10"/>
    <mergeCell ref="O10:Q10"/>
    <mergeCell ref="AG8:AI8"/>
    <mergeCell ref="AD7:AF7"/>
    <mergeCell ref="AD8:AF8"/>
    <mergeCell ref="U9:W9"/>
    <mergeCell ref="R9:T9"/>
    <mergeCell ref="AA8:AC8"/>
    <mergeCell ref="AG9:AI9"/>
    <mergeCell ref="L10:N10"/>
    <mergeCell ref="U8:W8"/>
    <mergeCell ref="X8:Z8"/>
    <mergeCell ref="R8:T8"/>
    <mergeCell ref="A6:B7"/>
    <mergeCell ref="C6:E7"/>
    <mergeCell ref="A8:B8"/>
    <mergeCell ref="O7:Q7"/>
    <mergeCell ref="AG6:AI6"/>
    <mergeCell ref="AG7:AI7"/>
    <mergeCell ref="F6:AF6"/>
    <mergeCell ref="R7:T7"/>
    <mergeCell ref="U7:W7"/>
    <mergeCell ref="X7:Z7"/>
    <mergeCell ref="AA7:AC7"/>
    <mergeCell ref="L7:N7"/>
    <mergeCell ref="F7:H7"/>
    <mergeCell ref="I7:K7"/>
    <mergeCell ref="F9:H9"/>
    <mergeCell ref="O8:Q8"/>
    <mergeCell ref="O9:Q9"/>
    <mergeCell ref="I8:K8"/>
    <mergeCell ref="I9:K9"/>
    <mergeCell ref="L8:N8"/>
    <mergeCell ref="F8:H8"/>
    <mergeCell ref="L9:N9"/>
    <mergeCell ref="A28:D28"/>
    <mergeCell ref="E26:P26"/>
    <mergeCell ref="E28:H29"/>
    <mergeCell ref="C10:E10"/>
    <mergeCell ref="F10:H10"/>
    <mergeCell ref="A10:B10"/>
    <mergeCell ref="F15:H15"/>
    <mergeCell ref="I15:K15"/>
    <mergeCell ref="A12:B12"/>
    <mergeCell ref="L15:N15"/>
    <mergeCell ref="C15:E15"/>
    <mergeCell ref="A9:B9"/>
    <mergeCell ref="C8:E8"/>
    <mergeCell ref="C9:E9"/>
    <mergeCell ref="A11:B11"/>
    <mergeCell ref="C11:E11"/>
    <mergeCell ref="A13:B13"/>
    <mergeCell ref="C13:E13"/>
    <mergeCell ref="C12:E12"/>
    <mergeCell ref="A30:D30"/>
    <mergeCell ref="B31:D31"/>
    <mergeCell ref="Q26:AB26"/>
    <mergeCell ref="I29:L29"/>
    <mergeCell ref="M29:P29"/>
    <mergeCell ref="U29:X29"/>
    <mergeCell ref="Y29:AB29"/>
    <mergeCell ref="I28:L28"/>
    <mergeCell ref="Y30:AB30"/>
    <mergeCell ref="E31:H31"/>
    <mergeCell ref="B32:D32"/>
    <mergeCell ref="B33:D33"/>
    <mergeCell ref="B34:D34"/>
    <mergeCell ref="B35:D35"/>
    <mergeCell ref="B36:D36"/>
    <mergeCell ref="B42:D42"/>
    <mergeCell ref="B43:D43"/>
    <mergeCell ref="B44:D44"/>
    <mergeCell ref="B37:D37"/>
    <mergeCell ref="B38:D38"/>
    <mergeCell ref="B39:D39"/>
    <mergeCell ref="B40:D40"/>
    <mergeCell ref="B45:D45"/>
    <mergeCell ref="B46:D46"/>
    <mergeCell ref="E30:H30"/>
    <mergeCell ref="E33:H33"/>
    <mergeCell ref="E34:H34"/>
    <mergeCell ref="E35:H35"/>
    <mergeCell ref="E36:H36"/>
    <mergeCell ref="E37:H37"/>
    <mergeCell ref="E38:H38"/>
    <mergeCell ref="B41:D41"/>
    <mergeCell ref="E32:H32"/>
    <mergeCell ref="M31:P31"/>
    <mergeCell ref="M30:P30"/>
    <mergeCell ref="Q30:T30"/>
    <mergeCell ref="I32:L32"/>
    <mergeCell ref="M32:P32"/>
    <mergeCell ref="Q32:T32"/>
    <mergeCell ref="U30:X30"/>
    <mergeCell ref="I30:L30"/>
    <mergeCell ref="E44:H44"/>
    <mergeCell ref="E45:H45"/>
    <mergeCell ref="I31:L31"/>
    <mergeCell ref="I33:L33"/>
    <mergeCell ref="I34:L34"/>
    <mergeCell ref="I35:L35"/>
    <mergeCell ref="I36:L36"/>
    <mergeCell ref="I37:L37"/>
    <mergeCell ref="E39:H39"/>
    <mergeCell ref="E40:H40"/>
    <mergeCell ref="I38:L38"/>
    <mergeCell ref="I39:L39"/>
    <mergeCell ref="I40:L40"/>
    <mergeCell ref="I41:L41"/>
    <mergeCell ref="E43:H43"/>
    <mergeCell ref="E41:H41"/>
    <mergeCell ref="E42:H42"/>
    <mergeCell ref="I42:L42"/>
    <mergeCell ref="I43:L43"/>
    <mergeCell ref="I44:L44"/>
    <mergeCell ref="I45:L45"/>
    <mergeCell ref="M33:P33"/>
    <mergeCell ref="M34:P34"/>
    <mergeCell ref="M35:P35"/>
    <mergeCell ref="M36:P36"/>
    <mergeCell ref="M42:P42"/>
    <mergeCell ref="M43:P43"/>
    <mergeCell ref="M44:P44"/>
    <mergeCell ref="M37:P37"/>
    <mergeCell ref="M38:P38"/>
    <mergeCell ref="M39:P39"/>
    <mergeCell ref="M45:P45"/>
    <mergeCell ref="Q31:T31"/>
    <mergeCell ref="Q33:T33"/>
    <mergeCell ref="Q34:T34"/>
    <mergeCell ref="Q35:T35"/>
    <mergeCell ref="Q36:T36"/>
    <mergeCell ref="Q37:T37"/>
    <mergeCell ref="Q38:T38"/>
    <mergeCell ref="Q39:T39"/>
    <mergeCell ref="M41:P41"/>
    <mergeCell ref="Q45:T45"/>
    <mergeCell ref="U31:X31"/>
    <mergeCell ref="U33:X33"/>
    <mergeCell ref="U34:X34"/>
    <mergeCell ref="U35:X35"/>
    <mergeCell ref="U36:X36"/>
    <mergeCell ref="U37:X37"/>
    <mergeCell ref="U38:X38"/>
    <mergeCell ref="Q40:T40"/>
    <mergeCell ref="Q41:T41"/>
    <mergeCell ref="U40:X40"/>
    <mergeCell ref="U41:X41"/>
    <mergeCell ref="Q44:T44"/>
    <mergeCell ref="Q42:T42"/>
    <mergeCell ref="Q43:T43"/>
    <mergeCell ref="U43:X43"/>
    <mergeCell ref="U44:X44"/>
    <mergeCell ref="E46:H46"/>
    <mergeCell ref="I46:L46"/>
    <mergeCell ref="M46:P46"/>
    <mergeCell ref="Q46:T46"/>
    <mergeCell ref="Q28:T29"/>
    <mergeCell ref="U46:X46"/>
    <mergeCell ref="M40:P40"/>
    <mergeCell ref="U45:X45"/>
    <mergeCell ref="U32:X32"/>
    <mergeCell ref="U28:X28"/>
    <mergeCell ref="Y45:AB45"/>
    <mergeCell ref="Y40:AB40"/>
    <mergeCell ref="Y41:AB41"/>
    <mergeCell ref="Y46:AB46"/>
    <mergeCell ref="Y34:AB34"/>
    <mergeCell ref="Y35:AB35"/>
    <mergeCell ref="Y39:AB39"/>
    <mergeCell ref="Y36:AB36"/>
    <mergeCell ref="Y37:AB37"/>
    <mergeCell ref="U39:X39"/>
    <mergeCell ref="Y43:AB43"/>
    <mergeCell ref="Y44:AB44"/>
    <mergeCell ref="U42:X42"/>
    <mergeCell ref="Y31:AB31"/>
    <mergeCell ref="Y33:AB33"/>
    <mergeCell ref="Y32:AB32"/>
    <mergeCell ref="Y38:AB38"/>
    <mergeCell ref="Y42:AB42"/>
    <mergeCell ref="A20:B20"/>
    <mergeCell ref="C20:E20"/>
    <mergeCell ref="F20:H20"/>
    <mergeCell ref="I20:K20"/>
    <mergeCell ref="L20:N20"/>
    <mergeCell ref="O20:Q20"/>
    <mergeCell ref="R20:T20"/>
    <mergeCell ref="U20:W20"/>
    <mergeCell ref="X20:Z20"/>
    <mergeCell ref="AA20:AC20"/>
    <mergeCell ref="AD20:AF20"/>
    <mergeCell ref="AG20:AI20"/>
    <mergeCell ref="C16:E16"/>
    <mergeCell ref="F16:H16"/>
    <mergeCell ref="I16:K16"/>
    <mergeCell ref="L16:N16"/>
    <mergeCell ref="O16:Q16"/>
    <mergeCell ref="R16:T16"/>
    <mergeCell ref="U16:W16"/>
    <mergeCell ref="X16:Z16"/>
    <mergeCell ref="AA16:AC16"/>
    <mergeCell ref="AD16:AF16"/>
    <mergeCell ref="AG16:AI16"/>
    <mergeCell ref="AD18:AF18"/>
    <mergeCell ref="AG18:AI18"/>
    <mergeCell ref="AA18:AC18"/>
    <mergeCell ref="AA17:AC17"/>
    <mergeCell ref="AD17:AF17"/>
    <mergeCell ref="C18:E18"/>
    <mergeCell ref="F18:H18"/>
    <mergeCell ref="I18:K18"/>
    <mergeCell ref="L18:N18"/>
    <mergeCell ref="O18:Q18"/>
    <mergeCell ref="X17:Z17"/>
    <mergeCell ref="R18:T18"/>
    <mergeCell ref="U18:W18"/>
    <mergeCell ref="X18:Z18"/>
    <mergeCell ref="AG17:AI17"/>
    <mergeCell ref="C17:E17"/>
    <mergeCell ref="F17:H17"/>
    <mergeCell ref="I17:K17"/>
    <mergeCell ref="L17:N17"/>
    <mergeCell ref="O17:Q17"/>
    <mergeCell ref="R17:T17"/>
    <mergeCell ref="U17:W17"/>
  </mergeCells>
  <conditionalFormatting sqref="A4:IV65536">
    <cfRule type="expression" priority="2" dxfId="63" stopIfTrue="1">
      <formula>FIND("=",shiki(A4))&gt;0</formula>
    </cfRule>
  </conditionalFormatting>
  <conditionalFormatting sqref="A1:IV3">
    <cfRule type="expression" priority="1" dxfId="6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13.xml><?xml version="1.0" encoding="utf-8"?>
<worksheet xmlns="http://schemas.openxmlformats.org/spreadsheetml/2006/main" xmlns:r="http://schemas.openxmlformats.org/officeDocument/2006/relationships">
  <sheetPr codeName="Sheet14">
    <tabColor theme="5" tint="0.5999900102615356"/>
  </sheetPr>
  <dimension ref="A1:N50"/>
  <sheetViews>
    <sheetView showGridLines="0" zoomScaleSheetLayoutView="120" workbookViewId="0" topLeftCell="A1">
      <selection activeCell="I56" sqref="I56"/>
    </sheetView>
  </sheetViews>
  <sheetFormatPr defaultColWidth="7.75390625" defaultRowHeight="13.5"/>
  <cols>
    <col min="1" max="1" width="7.625" style="891" customWidth="1"/>
    <col min="2" max="11" width="6.75390625" style="891" customWidth="1"/>
    <col min="12" max="12" width="7.125" style="891" customWidth="1"/>
    <col min="13" max="13" width="1.875" style="891" customWidth="1"/>
    <col min="14" max="14" width="7.75390625" style="1138" customWidth="1"/>
    <col min="15" max="16384" width="7.75390625" style="891" customWidth="1"/>
  </cols>
  <sheetData>
    <row r="1" ht="15" customHeight="1">
      <c r="A1" s="897" t="s">
        <v>1153</v>
      </c>
    </row>
    <row r="2" ht="15" customHeight="1">
      <c r="A2" s="897" t="s">
        <v>1154</v>
      </c>
    </row>
    <row r="3" ht="15" customHeight="1">
      <c r="A3" s="898" t="s">
        <v>527</v>
      </c>
    </row>
    <row r="4" ht="15" customHeight="1">
      <c r="A4" s="897" t="s">
        <v>1155</v>
      </c>
    </row>
    <row r="7" spans="1:12" ht="16.5" customHeight="1">
      <c r="A7" s="899" t="s">
        <v>989</v>
      </c>
      <c r="L7" s="900" t="s">
        <v>528</v>
      </c>
    </row>
    <row r="8" spans="1:12" ht="15" customHeight="1">
      <c r="A8" s="1217" t="s">
        <v>923</v>
      </c>
      <c r="B8" s="901" t="s">
        <v>915</v>
      </c>
      <c r="C8" s="902"/>
      <c r="D8" s="903"/>
      <c r="E8" s="901" t="s">
        <v>935</v>
      </c>
      <c r="F8" s="902"/>
      <c r="G8" s="903"/>
      <c r="H8" s="901" t="s">
        <v>936</v>
      </c>
      <c r="I8" s="902"/>
      <c r="J8" s="903"/>
      <c r="K8" s="901" t="s">
        <v>960</v>
      </c>
      <c r="L8" s="903"/>
    </row>
    <row r="9" spans="1:12" ht="15" customHeight="1">
      <c r="A9" s="1218"/>
      <c r="B9" s="904" t="s">
        <v>915</v>
      </c>
      <c r="C9" s="904" t="s">
        <v>926</v>
      </c>
      <c r="D9" s="904" t="s">
        <v>950</v>
      </c>
      <c r="E9" s="904" t="s">
        <v>915</v>
      </c>
      <c r="F9" s="904" t="s">
        <v>926</v>
      </c>
      <c r="G9" s="904" t="s">
        <v>950</v>
      </c>
      <c r="H9" s="904" t="s">
        <v>915</v>
      </c>
      <c r="I9" s="904" t="s">
        <v>926</v>
      </c>
      <c r="J9" s="904" t="s">
        <v>950</v>
      </c>
      <c r="K9" s="904" t="s">
        <v>937</v>
      </c>
      <c r="L9" s="904" t="s">
        <v>938</v>
      </c>
    </row>
    <row r="10" spans="1:12" ht="15" customHeight="1">
      <c r="A10" s="904">
        <v>14</v>
      </c>
      <c r="B10" s="905">
        <f aca="true" t="shared" si="0" ref="B10:B20">C10+D10</f>
        <v>2444</v>
      </c>
      <c r="C10" s="905">
        <f aca="true" t="shared" si="1" ref="C10:D18">SUM(F10,I10)</f>
        <v>2022</v>
      </c>
      <c r="D10" s="905">
        <f t="shared" si="1"/>
        <v>422</v>
      </c>
      <c r="E10" s="905">
        <f aca="true" t="shared" si="2" ref="E10:E18">SUM(F10:G10)</f>
        <v>1722</v>
      </c>
      <c r="F10" s="905">
        <v>1426</v>
      </c>
      <c r="G10" s="905">
        <v>296</v>
      </c>
      <c r="H10" s="202">
        <f aca="true" t="shared" si="3" ref="H10:H20">SUM(I10:J10)</f>
        <v>722</v>
      </c>
      <c r="I10" s="906">
        <v>596</v>
      </c>
      <c r="J10" s="906">
        <v>126</v>
      </c>
      <c r="K10" s="907">
        <f aca="true" t="shared" si="4" ref="K10:K17">ROUND(H10/B10*100,1)</f>
        <v>29.5</v>
      </c>
      <c r="L10" s="906">
        <v>26.6</v>
      </c>
    </row>
    <row r="11" spans="1:12" ht="15" customHeight="1">
      <c r="A11" s="904">
        <v>15</v>
      </c>
      <c r="B11" s="905">
        <f t="shared" si="0"/>
        <v>2388</v>
      </c>
      <c r="C11" s="905">
        <f t="shared" si="1"/>
        <v>1970</v>
      </c>
      <c r="D11" s="905">
        <f t="shared" si="1"/>
        <v>418</v>
      </c>
      <c r="E11" s="905">
        <f t="shared" si="2"/>
        <v>1679</v>
      </c>
      <c r="F11" s="905">
        <v>1375</v>
      </c>
      <c r="G11" s="905">
        <v>304</v>
      </c>
      <c r="H11" s="202">
        <f t="shared" si="3"/>
        <v>709</v>
      </c>
      <c r="I11" s="906">
        <v>595</v>
      </c>
      <c r="J11" s="906">
        <v>114</v>
      </c>
      <c r="K11" s="907">
        <f t="shared" si="4"/>
        <v>29.7</v>
      </c>
      <c r="L11" s="906">
        <v>27.1</v>
      </c>
    </row>
    <row r="12" spans="1:12" ht="15" customHeight="1">
      <c r="A12" s="904">
        <v>16</v>
      </c>
      <c r="B12" s="905">
        <f t="shared" si="0"/>
        <v>2320</v>
      </c>
      <c r="C12" s="905">
        <f t="shared" si="1"/>
        <v>1898</v>
      </c>
      <c r="D12" s="905">
        <f t="shared" si="1"/>
        <v>422</v>
      </c>
      <c r="E12" s="905">
        <f t="shared" si="2"/>
        <v>1621</v>
      </c>
      <c r="F12" s="905">
        <v>1322</v>
      </c>
      <c r="G12" s="905">
        <v>299</v>
      </c>
      <c r="H12" s="202">
        <f t="shared" si="3"/>
        <v>699</v>
      </c>
      <c r="I12" s="906">
        <v>576</v>
      </c>
      <c r="J12" s="906">
        <v>123</v>
      </c>
      <c r="K12" s="907">
        <f t="shared" si="4"/>
        <v>30.1</v>
      </c>
      <c r="L12" s="908">
        <v>27.5</v>
      </c>
    </row>
    <row r="13" spans="1:12" ht="15" customHeight="1">
      <c r="A13" s="904">
        <v>17</v>
      </c>
      <c r="B13" s="905">
        <f t="shared" si="0"/>
        <v>2288</v>
      </c>
      <c r="C13" s="905">
        <f t="shared" si="1"/>
        <v>1871</v>
      </c>
      <c r="D13" s="905">
        <f t="shared" si="1"/>
        <v>417</v>
      </c>
      <c r="E13" s="905">
        <f t="shared" si="2"/>
        <v>1587</v>
      </c>
      <c r="F13" s="905">
        <v>1291</v>
      </c>
      <c r="G13" s="905">
        <v>296</v>
      </c>
      <c r="H13" s="202">
        <f t="shared" si="3"/>
        <v>701</v>
      </c>
      <c r="I13" s="906">
        <v>580</v>
      </c>
      <c r="J13" s="906">
        <v>121</v>
      </c>
      <c r="K13" s="907">
        <f t="shared" si="4"/>
        <v>30.6</v>
      </c>
      <c r="L13" s="908">
        <v>27.6</v>
      </c>
    </row>
    <row r="14" spans="1:12" ht="15" customHeight="1">
      <c r="A14" s="904">
        <v>18</v>
      </c>
      <c r="B14" s="905">
        <f t="shared" si="0"/>
        <v>2254</v>
      </c>
      <c r="C14" s="905">
        <f t="shared" si="1"/>
        <v>1838</v>
      </c>
      <c r="D14" s="905">
        <f t="shared" si="1"/>
        <v>416</v>
      </c>
      <c r="E14" s="905">
        <f t="shared" si="2"/>
        <v>1554</v>
      </c>
      <c r="F14" s="905">
        <v>1262</v>
      </c>
      <c r="G14" s="905">
        <v>292</v>
      </c>
      <c r="H14" s="202">
        <f t="shared" si="3"/>
        <v>700</v>
      </c>
      <c r="I14" s="906">
        <v>576</v>
      </c>
      <c r="J14" s="906">
        <v>124</v>
      </c>
      <c r="K14" s="907">
        <f t="shared" si="4"/>
        <v>31.1</v>
      </c>
      <c r="L14" s="908">
        <v>27.9</v>
      </c>
    </row>
    <row r="15" spans="1:12" ht="15" customHeight="1">
      <c r="A15" s="904">
        <v>19</v>
      </c>
      <c r="B15" s="905">
        <f t="shared" si="0"/>
        <v>2228</v>
      </c>
      <c r="C15" s="905">
        <f t="shared" si="1"/>
        <v>1826</v>
      </c>
      <c r="D15" s="905">
        <f t="shared" si="1"/>
        <v>402</v>
      </c>
      <c r="E15" s="905">
        <f t="shared" si="2"/>
        <v>1544</v>
      </c>
      <c r="F15" s="905">
        <v>1259</v>
      </c>
      <c r="G15" s="905">
        <v>285</v>
      </c>
      <c r="H15" s="202">
        <f t="shared" si="3"/>
        <v>684</v>
      </c>
      <c r="I15" s="906">
        <v>567</v>
      </c>
      <c r="J15" s="906">
        <v>117</v>
      </c>
      <c r="K15" s="907">
        <f t="shared" si="4"/>
        <v>30.7</v>
      </c>
      <c r="L15" s="909">
        <v>28.1</v>
      </c>
    </row>
    <row r="16" spans="1:12" ht="15" customHeight="1">
      <c r="A16" s="904">
        <v>20</v>
      </c>
      <c r="B16" s="905">
        <f t="shared" si="0"/>
        <v>2193</v>
      </c>
      <c r="C16" s="905">
        <f t="shared" si="1"/>
        <v>1794</v>
      </c>
      <c r="D16" s="905">
        <f t="shared" si="1"/>
        <v>399</v>
      </c>
      <c r="E16" s="905">
        <f t="shared" si="2"/>
        <v>1515</v>
      </c>
      <c r="F16" s="905">
        <v>1230</v>
      </c>
      <c r="G16" s="905">
        <v>285</v>
      </c>
      <c r="H16" s="202">
        <f t="shared" si="3"/>
        <v>678</v>
      </c>
      <c r="I16" s="906">
        <v>564</v>
      </c>
      <c r="J16" s="906">
        <v>114</v>
      </c>
      <c r="K16" s="910">
        <f t="shared" si="4"/>
        <v>30.9</v>
      </c>
      <c r="L16" s="908">
        <v>28.5</v>
      </c>
    </row>
    <row r="17" spans="1:12" ht="15" customHeight="1">
      <c r="A17" s="904">
        <v>21</v>
      </c>
      <c r="B17" s="905">
        <f t="shared" si="0"/>
        <v>2172</v>
      </c>
      <c r="C17" s="905">
        <f t="shared" si="1"/>
        <v>1764</v>
      </c>
      <c r="D17" s="905">
        <f t="shared" si="1"/>
        <v>408</v>
      </c>
      <c r="E17" s="905">
        <f t="shared" si="2"/>
        <v>1491</v>
      </c>
      <c r="F17" s="905">
        <v>1202</v>
      </c>
      <c r="G17" s="905">
        <v>289</v>
      </c>
      <c r="H17" s="202">
        <f t="shared" si="3"/>
        <v>681</v>
      </c>
      <c r="I17" s="906">
        <v>562</v>
      </c>
      <c r="J17" s="906">
        <v>119</v>
      </c>
      <c r="K17" s="910">
        <f t="shared" si="4"/>
        <v>31.4</v>
      </c>
      <c r="L17" s="908">
        <v>28.9</v>
      </c>
    </row>
    <row r="18" spans="1:12" ht="15" customHeight="1">
      <c r="A18" s="1054">
        <v>22</v>
      </c>
      <c r="B18" s="905">
        <f t="shared" si="0"/>
        <v>2174</v>
      </c>
      <c r="C18" s="905">
        <f t="shared" si="1"/>
        <v>1761</v>
      </c>
      <c r="D18" s="905">
        <f t="shared" si="1"/>
        <v>413</v>
      </c>
      <c r="E18" s="905">
        <f t="shared" si="2"/>
        <v>1482</v>
      </c>
      <c r="F18" s="905">
        <v>1192</v>
      </c>
      <c r="G18" s="905">
        <v>290</v>
      </c>
      <c r="H18" s="202">
        <f t="shared" si="3"/>
        <v>692</v>
      </c>
      <c r="I18" s="906">
        <v>569</v>
      </c>
      <c r="J18" s="906">
        <v>123</v>
      </c>
      <c r="K18" s="910">
        <f>ROUND(H18/B18*100,1)</f>
        <v>31.8</v>
      </c>
      <c r="L18" s="908">
        <v>29.4</v>
      </c>
    </row>
    <row r="19" spans="1:12" ht="15" customHeight="1">
      <c r="A19" s="1054">
        <v>23</v>
      </c>
      <c r="B19" s="905">
        <f t="shared" si="0"/>
        <v>2179</v>
      </c>
      <c r="C19" s="905">
        <f aca="true" t="shared" si="5" ref="C19:D21">SUM(F19,I19)</f>
        <v>1745</v>
      </c>
      <c r="D19" s="905">
        <f t="shared" si="5"/>
        <v>434</v>
      </c>
      <c r="E19" s="905">
        <f>SUM(F19:G19)</f>
        <v>1471</v>
      </c>
      <c r="F19" s="905">
        <v>1169</v>
      </c>
      <c r="G19" s="905">
        <v>302</v>
      </c>
      <c r="H19" s="202">
        <f>SUM(I19:J19)</f>
        <v>708</v>
      </c>
      <c r="I19" s="906">
        <v>576</v>
      </c>
      <c r="J19" s="906">
        <v>132</v>
      </c>
      <c r="K19" s="910">
        <f>ROUND(H19/B19*100,1)</f>
        <v>32.5</v>
      </c>
      <c r="L19" s="908">
        <v>29.8</v>
      </c>
    </row>
    <row r="20" spans="1:14" ht="15" customHeight="1">
      <c r="A20" s="1054">
        <v>24</v>
      </c>
      <c r="B20" s="905">
        <f t="shared" si="0"/>
        <v>2185</v>
      </c>
      <c r="C20" s="905">
        <f t="shared" si="5"/>
        <v>1740</v>
      </c>
      <c r="D20" s="905">
        <f t="shared" si="5"/>
        <v>445</v>
      </c>
      <c r="E20" s="905">
        <f>SUM(F20:G20)</f>
        <v>1466</v>
      </c>
      <c r="F20" s="905">
        <v>1153</v>
      </c>
      <c r="G20" s="905">
        <v>313</v>
      </c>
      <c r="H20" s="202">
        <f t="shared" si="3"/>
        <v>719</v>
      </c>
      <c r="I20" s="906">
        <v>587</v>
      </c>
      <c r="J20" s="906">
        <v>132</v>
      </c>
      <c r="K20" s="910">
        <f>ROUND(H20/B20*100,1)</f>
        <v>32.9</v>
      </c>
      <c r="L20" s="911">
        <f>N20</f>
        <v>30.26000741914815</v>
      </c>
      <c r="N20" s="1138">
        <f>71784/237224*100</f>
        <v>30.26000741914815</v>
      </c>
    </row>
    <row r="21" spans="1:14" ht="15" customHeight="1">
      <c r="A21" s="1054">
        <v>25</v>
      </c>
      <c r="B21" s="905">
        <f>C21+D21</f>
        <v>2164</v>
      </c>
      <c r="C21" s="905">
        <f t="shared" si="5"/>
        <v>1724</v>
      </c>
      <c r="D21" s="905">
        <f t="shared" si="5"/>
        <v>440</v>
      </c>
      <c r="E21" s="905">
        <f>SUM(F21:G21)</f>
        <v>1445</v>
      </c>
      <c r="F21" s="905">
        <v>1134</v>
      </c>
      <c r="G21" s="905">
        <v>311</v>
      </c>
      <c r="H21" s="202">
        <f>SUM(I21:J21)</f>
        <v>719</v>
      </c>
      <c r="I21" s="906">
        <v>590</v>
      </c>
      <c r="J21" s="906">
        <v>129</v>
      </c>
      <c r="K21" s="910">
        <f>ROUND(H21/B21*100,1)</f>
        <v>33.2</v>
      </c>
      <c r="L21" s="911">
        <f>N21</f>
        <v>30.670206158375237</v>
      </c>
      <c r="N21" s="1138">
        <f>72094/235062*100</f>
        <v>30.670206158375237</v>
      </c>
    </row>
    <row r="23" ht="12">
      <c r="K23" s="912"/>
    </row>
    <row r="24" ht="12">
      <c r="A24" s="913" t="s">
        <v>990</v>
      </c>
    </row>
    <row r="25" ht="13.5">
      <c r="A25" s="914"/>
    </row>
    <row r="26" ht="15" customHeight="1">
      <c r="A26" s="897" t="s">
        <v>529</v>
      </c>
    </row>
    <row r="27" ht="15" customHeight="1">
      <c r="A27" s="897" t="s">
        <v>1313</v>
      </c>
    </row>
    <row r="28" spans="1:4" ht="15" customHeight="1">
      <c r="A28" s="915" t="s">
        <v>1156</v>
      </c>
      <c r="B28" s="916"/>
      <c r="C28" s="916"/>
      <c r="D28" s="916"/>
    </row>
    <row r="29" ht="15" customHeight="1">
      <c r="A29" s="897" t="s">
        <v>1157</v>
      </c>
    </row>
    <row r="30" spans="1:14" s="916" customFormat="1" ht="15" customHeight="1">
      <c r="A30" s="915" t="s">
        <v>1287</v>
      </c>
      <c r="N30" s="1142"/>
    </row>
    <row r="31" spans="1:14" s="916" customFormat="1" ht="15" customHeight="1">
      <c r="A31" s="915" t="s">
        <v>1158</v>
      </c>
      <c r="N31" s="1142"/>
    </row>
    <row r="32" spans="1:7" ht="15" customHeight="1">
      <c r="A32" s="915" t="s">
        <v>1159</v>
      </c>
      <c r="B32" s="916"/>
      <c r="C32" s="916"/>
      <c r="D32" s="916"/>
      <c r="E32" s="916"/>
      <c r="F32" s="916"/>
      <c r="G32" s="916"/>
    </row>
    <row r="33" ht="15" customHeight="1">
      <c r="A33" s="897" t="s">
        <v>1160</v>
      </c>
    </row>
    <row r="34" ht="15" customHeight="1"/>
    <row r="35" spans="2:8" ht="16.5" customHeight="1">
      <c r="B35" s="917" t="s">
        <v>530</v>
      </c>
      <c r="H35" s="917" t="s">
        <v>1050</v>
      </c>
    </row>
    <row r="36" spans="5:11" ht="16.5" customHeight="1">
      <c r="E36" s="900" t="s">
        <v>531</v>
      </c>
      <c r="K36" s="900" t="s">
        <v>531</v>
      </c>
    </row>
    <row r="37" spans="2:11" ht="15" customHeight="1">
      <c r="B37" s="1217" t="s">
        <v>923</v>
      </c>
      <c r="C37" s="901" t="s">
        <v>991</v>
      </c>
      <c r="D37" s="902"/>
      <c r="E37" s="903"/>
      <c r="H37" s="1217" t="s">
        <v>992</v>
      </c>
      <c r="I37" s="901" t="s">
        <v>991</v>
      </c>
      <c r="J37" s="902"/>
      <c r="K37" s="903"/>
    </row>
    <row r="38" spans="2:11" ht="15" customHeight="1">
      <c r="B38" s="1218"/>
      <c r="C38" s="904" t="s">
        <v>915</v>
      </c>
      <c r="D38" s="904" t="s">
        <v>935</v>
      </c>
      <c r="E38" s="904" t="s">
        <v>936</v>
      </c>
      <c r="H38" s="1218"/>
      <c r="I38" s="904" t="s">
        <v>915</v>
      </c>
      <c r="J38" s="904" t="s">
        <v>935</v>
      </c>
      <c r="K38" s="904" t="s">
        <v>936</v>
      </c>
    </row>
    <row r="39" spans="1:11" ht="15" customHeight="1">
      <c r="A39" s="1058"/>
      <c r="B39" s="904">
        <v>14</v>
      </c>
      <c r="C39" s="202">
        <f aca="true" t="shared" si="6" ref="C39:C49">SUM(D39:E39)</f>
        <v>1958</v>
      </c>
      <c r="D39" s="905">
        <v>1062</v>
      </c>
      <c r="E39" s="906">
        <v>896</v>
      </c>
      <c r="H39" s="904">
        <v>13</v>
      </c>
      <c r="I39" s="918">
        <f aca="true" t="shared" si="7" ref="I39:I49">SUM(J39:K39)</f>
        <v>338</v>
      </c>
      <c r="J39" s="918">
        <v>141</v>
      </c>
      <c r="K39" s="918">
        <v>197</v>
      </c>
    </row>
    <row r="40" spans="1:11" ht="15" customHeight="1">
      <c r="A40" s="1058"/>
      <c r="B40" s="904">
        <v>15</v>
      </c>
      <c r="C40" s="202">
        <f t="shared" si="6"/>
        <v>1940</v>
      </c>
      <c r="D40" s="905">
        <v>1059</v>
      </c>
      <c r="E40" s="906">
        <v>881</v>
      </c>
      <c r="H40" s="904">
        <v>14</v>
      </c>
      <c r="I40" s="918">
        <f t="shared" si="7"/>
        <v>307</v>
      </c>
      <c r="J40" s="918">
        <v>158</v>
      </c>
      <c r="K40" s="918">
        <v>149</v>
      </c>
    </row>
    <row r="41" spans="2:11" ht="15" customHeight="1">
      <c r="B41" s="904">
        <v>16</v>
      </c>
      <c r="C41" s="202">
        <f t="shared" si="6"/>
        <v>1930</v>
      </c>
      <c r="D41" s="905">
        <v>1065</v>
      </c>
      <c r="E41" s="906">
        <v>865</v>
      </c>
      <c r="H41" s="904">
        <v>15</v>
      </c>
      <c r="I41" s="918">
        <f t="shared" si="7"/>
        <v>245</v>
      </c>
      <c r="J41" s="918">
        <v>114</v>
      </c>
      <c r="K41" s="918">
        <v>131</v>
      </c>
    </row>
    <row r="42" spans="2:11" ht="15" customHeight="1">
      <c r="B42" s="904">
        <v>17</v>
      </c>
      <c r="C42" s="202">
        <f t="shared" si="6"/>
        <v>1917</v>
      </c>
      <c r="D42" s="905">
        <v>1045</v>
      </c>
      <c r="E42" s="906">
        <v>872</v>
      </c>
      <c r="H42" s="904">
        <v>16</v>
      </c>
      <c r="I42" s="918">
        <f t="shared" si="7"/>
        <v>204</v>
      </c>
      <c r="J42" s="918">
        <v>101</v>
      </c>
      <c r="K42" s="918">
        <v>103</v>
      </c>
    </row>
    <row r="43" spans="2:11" ht="15" customHeight="1">
      <c r="B43" s="904">
        <v>18</v>
      </c>
      <c r="C43" s="202">
        <f t="shared" si="6"/>
        <v>1832</v>
      </c>
      <c r="D43" s="905">
        <v>986</v>
      </c>
      <c r="E43" s="906">
        <v>846</v>
      </c>
      <c r="H43" s="904">
        <v>17</v>
      </c>
      <c r="I43" s="918">
        <f t="shared" si="7"/>
        <v>260</v>
      </c>
      <c r="J43" s="918">
        <v>103</v>
      </c>
      <c r="K43" s="918">
        <v>157</v>
      </c>
    </row>
    <row r="44" spans="2:11" ht="15" customHeight="1">
      <c r="B44" s="904">
        <v>19</v>
      </c>
      <c r="C44" s="202">
        <f t="shared" si="6"/>
        <v>1818</v>
      </c>
      <c r="D44" s="905">
        <v>958</v>
      </c>
      <c r="E44" s="906">
        <v>860</v>
      </c>
      <c r="H44" s="904">
        <v>18</v>
      </c>
      <c r="I44" s="918">
        <f t="shared" si="7"/>
        <v>262</v>
      </c>
      <c r="J44" s="918">
        <v>113</v>
      </c>
      <c r="K44" s="918">
        <v>149</v>
      </c>
    </row>
    <row r="45" spans="1:11" ht="15" customHeight="1">
      <c r="A45" s="919"/>
      <c r="B45" s="904">
        <v>20</v>
      </c>
      <c r="C45" s="202">
        <f t="shared" si="6"/>
        <v>1778</v>
      </c>
      <c r="D45" s="905">
        <v>916</v>
      </c>
      <c r="E45" s="906">
        <v>862</v>
      </c>
      <c r="H45" s="904">
        <v>19</v>
      </c>
      <c r="I45" s="918">
        <f t="shared" si="7"/>
        <v>290</v>
      </c>
      <c r="J45" s="918">
        <v>139</v>
      </c>
      <c r="K45" s="918">
        <v>151</v>
      </c>
    </row>
    <row r="46" spans="1:11" ht="15" customHeight="1">
      <c r="A46" s="919"/>
      <c r="B46" s="904">
        <v>21</v>
      </c>
      <c r="C46" s="202">
        <f t="shared" si="6"/>
        <v>1707</v>
      </c>
      <c r="D46" s="905">
        <v>880</v>
      </c>
      <c r="E46" s="906">
        <v>827</v>
      </c>
      <c r="H46" s="904">
        <v>20</v>
      </c>
      <c r="I46" s="918">
        <f t="shared" si="7"/>
        <v>306</v>
      </c>
      <c r="J46" s="918">
        <v>152</v>
      </c>
      <c r="K46" s="918">
        <v>154</v>
      </c>
    </row>
    <row r="47" spans="1:11" ht="15" customHeight="1">
      <c r="A47" s="919"/>
      <c r="B47" s="904">
        <v>22</v>
      </c>
      <c r="C47" s="202">
        <f t="shared" si="6"/>
        <v>1615</v>
      </c>
      <c r="D47" s="905">
        <v>817</v>
      </c>
      <c r="E47" s="906">
        <v>798</v>
      </c>
      <c r="H47" s="904">
        <v>21</v>
      </c>
      <c r="I47" s="918">
        <f t="shared" si="7"/>
        <v>239</v>
      </c>
      <c r="J47" s="918">
        <v>114</v>
      </c>
      <c r="K47" s="918">
        <v>125</v>
      </c>
    </row>
    <row r="48" spans="1:11" ht="15" customHeight="1">
      <c r="A48" s="919"/>
      <c r="B48" s="904">
        <v>23</v>
      </c>
      <c r="C48" s="202">
        <f>SUM(D48:E48)</f>
        <v>1486</v>
      </c>
      <c r="D48" s="905">
        <v>770</v>
      </c>
      <c r="E48" s="906">
        <v>716</v>
      </c>
      <c r="H48" s="904">
        <v>22</v>
      </c>
      <c r="I48" s="918">
        <f>SUM(J48:K48)</f>
        <v>256</v>
      </c>
      <c r="J48" s="918">
        <v>117</v>
      </c>
      <c r="K48" s="918">
        <v>139</v>
      </c>
    </row>
    <row r="49" spans="1:11" ht="15" customHeight="1">
      <c r="A49" s="919"/>
      <c r="B49" s="1054">
        <v>24</v>
      </c>
      <c r="C49" s="202">
        <f t="shared" si="6"/>
        <v>1463</v>
      </c>
      <c r="D49" s="905">
        <v>734</v>
      </c>
      <c r="E49" s="906">
        <v>729</v>
      </c>
      <c r="H49" s="904">
        <v>23</v>
      </c>
      <c r="I49" s="918">
        <f t="shared" si="7"/>
        <v>235</v>
      </c>
      <c r="J49" s="918">
        <v>115</v>
      </c>
      <c r="K49" s="918">
        <v>120</v>
      </c>
    </row>
    <row r="50" spans="1:11" ht="15" customHeight="1">
      <c r="A50" s="919"/>
      <c r="B50" s="1054">
        <v>25</v>
      </c>
      <c r="C50" s="202">
        <f>SUM(D50:E50)</f>
        <v>1408</v>
      </c>
      <c r="D50" s="905">
        <v>699</v>
      </c>
      <c r="E50" s="906">
        <v>709</v>
      </c>
      <c r="H50" s="1054">
        <v>24</v>
      </c>
      <c r="I50" s="918">
        <f>SUM(J50:K50)</f>
        <v>237</v>
      </c>
      <c r="J50" s="918">
        <v>101</v>
      </c>
      <c r="K50" s="918">
        <v>136</v>
      </c>
    </row>
  </sheetData>
  <sheetProtection/>
  <mergeCells count="3">
    <mergeCell ref="A8:A9"/>
    <mergeCell ref="B37:B38"/>
    <mergeCell ref="H37:H38"/>
  </mergeCells>
  <conditionalFormatting sqref="A1:IV65536">
    <cfRule type="expression" priority="1" dxfId="6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14.xml><?xml version="1.0" encoding="utf-8"?>
<worksheet xmlns="http://schemas.openxmlformats.org/spreadsheetml/2006/main" xmlns:r="http://schemas.openxmlformats.org/officeDocument/2006/relationships">
  <sheetPr codeName="Sheet15">
    <tabColor theme="5" tint="0.5999900102615356"/>
  </sheetPr>
  <dimension ref="A1:N36"/>
  <sheetViews>
    <sheetView showGridLines="0" zoomScaleSheetLayoutView="120" workbookViewId="0" topLeftCell="A1">
      <selection activeCell="J34" sqref="J34"/>
    </sheetView>
  </sheetViews>
  <sheetFormatPr defaultColWidth="7.75390625" defaultRowHeight="13.5"/>
  <cols>
    <col min="1" max="1" width="7.125" style="866" customWidth="1"/>
    <col min="2" max="5" width="6.625" style="866" customWidth="1"/>
    <col min="6" max="6" width="6.875" style="866" customWidth="1"/>
    <col min="7" max="11" width="6.625" style="866" customWidth="1"/>
    <col min="12" max="12" width="7.00390625" style="866" customWidth="1"/>
    <col min="13" max="16384" width="7.75390625" style="866" customWidth="1"/>
  </cols>
  <sheetData>
    <row r="1" spans="1:5" ht="13.5">
      <c r="A1" s="874" t="s">
        <v>532</v>
      </c>
      <c r="E1" s="873"/>
    </row>
    <row r="2" spans="1:12" ht="15" customHeight="1">
      <c r="A2" s="886"/>
      <c r="B2" s="886"/>
      <c r="C2" s="886"/>
      <c r="D2" s="886"/>
      <c r="E2" s="886"/>
      <c r="F2" s="886"/>
      <c r="G2" s="886"/>
      <c r="H2" s="886"/>
      <c r="I2" s="886"/>
      <c r="J2" s="886"/>
      <c r="K2" s="886"/>
      <c r="L2" s="886"/>
    </row>
    <row r="3" ht="15" customHeight="1">
      <c r="A3" s="872" t="s">
        <v>1087</v>
      </c>
    </row>
    <row r="4" ht="15" customHeight="1"/>
    <row r="5" ht="18" customHeight="1">
      <c r="A5" s="874" t="s">
        <v>533</v>
      </c>
    </row>
    <row r="6" spans="1:6" ht="18" customHeight="1">
      <c r="A6" s="874"/>
      <c r="F6" s="876" t="s">
        <v>553</v>
      </c>
    </row>
    <row r="7" spans="1:6" ht="18" customHeight="1">
      <c r="A7" s="1261" t="s">
        <v>923</v>
      </c>
      <c r="B7" s="887" t="s">
        <v>534</v>
      </c>
      <c r="C7" s="888"/>
      <c r="D7" s="889"/>
      <c r="E7" s="1263" t="s">
        <v>535</v>
      </c>
      <c r="F7" s="879" t="s">
        <v>536</v>
      </c>
    </row>
    <row r="8" spans="1:6" ht="18" customHeight="1">
      <c r="A8" s="1262"/>
      <c r="B8" s="880" t="s">
        <v>915</v>
      </c>
      <c r="C8" s="880" t="s">
        <v>917</v>
      </c>
      <c r="D8" s="880" t="s">
        <v>926</v>
      </c>
      <c r="E8" s="1264"/>
      <c r="F8" s="890" t="s">
        <v>537</v>
      </c>
    </row>
    <row r="9" spans="1:14" ht="18" customHeight="1">
      <c r="A9" s="880">
        <v>14</v>
      </c>
      <c r="B9" s="883">
        <f aca="true" t="shared" si="0" ref="B9:B20">SUM(C9:D9)</f>
        <v>8</v>
      </c>
      <c r="C9" s="883">
        <v>1</v>
      </c>
      <c r="D9" s="883">
        <v>7</v>
      </c>
      <c r="E9" s="883">
        <v>724</v>
      </c>
      <c r="F9" s="883">
        <v>622</v>
      </c>
      <c r="N9" s="891"/>
    </row>
    <row r="10" spans="1:6" ht="18" customHeight="1">
      <c r="A10" s="880">
        <v>15</v>
      </c>
      <c r="B10" s="883">
        <f t="shared" si="0"/>
        <v>8</v>
      </c>
      <c r="C10" s="883">
        <v>1</v>
      </c>
      <c r="D10" s="883">
        <v>7</v>
      </c>
      <c r="E10" s="883">
        <v>721</v>
      </c>
      <c r="F10" s="883">
        <v>638</v>
      </c>
    </row>
    <row r="11" spans="1:6" ht="18" customHeight="1">
      <c r="A11" s="880">
        <v>16</v>
      </c>
      <c r="B11" s="883">
        <f t="shared" si="0"/>
        <v>8</v>
      </c>
      <c r="C11" s="883">
        <v>1</v>
      </c>
      <c r="D11" s="883">
        <v>7</v>
      </c>
      <c r="E11" s="883">
        <v>750</v>
      </c>
      <c r="F11" s="883">
        <v>641</v>
      </c>
    </row>
    <row r="12" spans="1:6" ht="18" customHeight="1">
      <c r="A12" s="880">
        <v>17</v>
      </c>
      <c r="B12" s="883">
        <f t="shared" si="0"/>
        <v>8</v>
      </c>
      <c r="C12" s="883">
        <v>1</v>
      </c>
      <c r="D12" s="883">
        <v>7</v>
      </c>
      <c r="E12" s="883">
        <v>772</v>
      </c>
      <c r="F12" s="883">
        <v>632</v>
      </c>
    </row>
    <row r="13" spans="1:6" ht="18" customHeight="1">
      <c r="A13" s="880">
        <v>18</v>
      </c>
      <c r="B13" s="883">
        <f t="shared" si="0"/>
        <v>8</v>
      </c>
      <c r="C13" s="883">
        <v>1</v>
      </c>
      <c r="D13" s="883">
        <v>7</v>
      </c>
      <c r="E13" s="883">
        <v>766</v>
      </c>
      <c r="F13" s="883">
        <v>635</v>
      </c>
    </row>
    <row r="14" spans="1:6" ht="18" customHeight="1">
      <c r="A14" s="880">
        <v>19</v>
      </c>
      <c r="B14" s="883">
        <f t="shared" si="0"/>
        <v>9</v>
      </c>
      <c r="C14" s="883">
        <v>1</v>
      </c>
      <c r="D14" s="883">
        <v>8</v>
      </c>
      <c r="E14" s="883">
        <v>797</v>
      </c>
      <c r="F14" s="883">
        <v>674</v>
      </c>
    </row>
    <row r="15" spans="1:6" ht="18" customHeight="1">
      <c r="A15" s="880">
        <v>20</v>
      </c>
      <c r="B15" s="883">
        <f t="shared" si="0"/>
        <v>9</v>
      </c>
      <c r="C15" s="883">
        <v>1</v>
      </c>
      <c r="D15" s="883">
        <v>8</v>
      </c>
      <c r="E15" s="883">
        <v>846</v>
      </c>
      <c r="F15" s="883">
        <v>677</v>
      </c>
    </row>
    <row r="16" spans="1:6" ht="18" customHeight="1">
      <c r="A16" s="880">
        <v>21</v>
      </c>
      <c r="B16" s="883">
        <f t="shared" si="0"/>
        <v>9</v>
      </c>
      <c r="C16" s="883">
        <v>1</v>
      </c>
      <c r="D16" s="883">
        <v>8</v>
      </c>
      <c r="E16" s="883">
        <v>860</v>
      </c>
      <c r="F16" s="883">
        <v>678</v>
      </c>
    </row>
    <row r="17" spans="1:6" ht="18" customHeight="1">
      <c r="A17" s="880">
        <v>22</v>
      </c>
      <c r="B17" s="883">
        <f t="shared" si="0"/>
        <v>10</v>
      </c>
      <c r="C17" s="883">
        <v>1</v>
      </c>
      <c r="D17" s="883">
        <v>9</v>
      </c>
      <c r="E17" s="883">
        <v>908</v>
      </c>
      <c r="F17" s="883">
        <v>708</v>
      </c>
    </row>
    <row r="18" spans="1:6" ht="18" customHeight="1">
      <c r="A18" s="880">
        <v>23</v>
      </c>
      <c r="B18" s="883">
        <f>SUM(C18:D18)</f>
        <v>10</v>
      </c>
      <c r="C18" s="883">
        <v>1</v>
      </c>
      <c r="D18" s="883">
        <v>9</v>
      </c>
      <c r="E18" s="883">
        <v>961</v>
      </c>
      <c r="F18" s="883">
        <v>946</v>
      </c>
    </row>
    <row r="19" spans="1:6" ht="18" customHeight="1">
      <c r="A19" s="1056">
        <v>24</v>
      </c>
      <c r="B19" s="883">
        <f>SUM(C19:D19)</f>
        <v>10</v>
      </c>
      <c r="C19" s="883">
        <v>1</v>
      </c>
      <c r="D19" s="883">
        <v>9</v>
      </c>
      <c r="E19" s="883">
        <v>995</v>
      </c>
      <c r="F19" s="883">
        <v>784</v>
      </c>
    </row>
    <row r="20" spans="1:6" ht="18" customHeight="1">
      <c r="A20" s="1056">
        <v>25</v>
      </c>
      <c r="B20" s="883">
        <f t="shared" si="0"/>
        <v>10</v>
      </c>
      <c r="C20" s="883">
        <v>1</v>
      </c>
      <c r="D20" s="883">
        <v>9</v>
      </c>
      <c r="E20" s="883">
        <v>1028</v>
      </c>
      <c r="F20" s="883">
        <v>797</v>
      </c>
    </row>
    <row r="21" ht="21" customHeight="1"/>
    <row r="22" ht="15" customHeight="1">
      <c r="A22" s="872" t="s">
        <v>1161</v>
      </c>
    </row>
    <row r="23" ht="15" customHeight="1">
      <c r="A23" s="872" t="s">
        <v>1162</v>
      </c>
    </row>
    <row r="24" ht="15" customHeight="1">
      <c r="A24" s="872" t="s">
        <v>1163</v>
      </c>
    </row>
    <row r="25" ht="15" customHeight="1">
      <c r="A25" s="872" t="s">
        <v>1164</v>
      </c>
    </row>
    <row r="26" ht="15" customHeight="1">
      <c r="A26" s="872" t="s">
        <v>1165</v>
      </c>
    </row>
    <row r="27" ht="15" customHeight="1"/>
    <row r="28" spans="1:12" ht="18" customHeight="1">
      <c r="A28" s="874" t="s">
        <v>538</v>
      </c>
      <c r="L28" s="876" t="s">
        <v>554</v>
      </c>
    </row>
    <row r="29" spans="1:12" ht="18" customHeight="1">
      <c r="A29" s="1265" t="s">
        <v>999</v>
      </c>
      <c r="B29" s="892" t="s">
        <v>539</v>
      </c>
      <c r="C29" s="892"/>
      <c r="D29" s="892"/>
      <c r="E29" s="892" t="s">
        <v>540</v>
      </c>
      <c r="F29" s="892"/>
      <c r="G29" s="892"/>
      <c r="H29" s="892"/>
      <c r="I29" s="892"/>
      <c r="J29" s="892"/>
      <c r="K29" s="892"/>
      <c r="L29" s="892"/>
    </row>
    <row r="30" spans="1:12" ht="18" customHeight="1">
      <c r="A30" s="1265"/>
      <c r="B30" s="1265" t="s">
        <v>915</v>
      </c>
      <c r="C30" s="1265" t="s">
        <v>919</v>
      </c>
      <c r="D30" s="1265" t="s">
        <v>920</v>
      </c>
      <c r="E30" s="1265" t="s">
        <v>915</v>
      </c>
      <c r="F30" s="1265" t="s">
        <v>541</v>
      </c>
      <c r="G30" s="1265" t="s">
        <v>542</v>
      </c>
      <c r="H30" s="1265" t="s">
        <v>543</v>
      </c>
      <c r="I30" s="892" t="s">
        <v>544</v>
      </c>
      <c r="J30" s="892"/>
      <c r="K30" s="892"/>
      <c r="L30" s="892"/>
    </row>
    <row r="31" spans="1:12" ht="18" customHeight="1">
      <c r="A31" s="1265"/>
      <c r="B31" s="1265"/>
      <c r="C31" s="1265"/>
      <c r="D31" s="1265"/>
      <c r="E31" s="1265"/>
      <c r="F31" s="1265"/>
      <c r="G31" s="1265"/>
      <c r="H31" s="1265"/>
      <c r="I31" s="880" t="s">
        <v>915</v>
      </c>
      <c r="J31" s="880" t="s">
        <v>545</v>
      </c>
      <c r="K31" s="880" t="s">
        <v>546</v>
      </c>
      <c r="L31" s="880" t="s">
        <v>547</v>
      </c>
    </row>
    <row r="32" spans="1:12" ht="18" customHeight="1">
      <c r="A32" s="880">
        <v>23</v>
      </c>
      <c r="B32" s="893">
        <f>SUM(C32:D32)</f>
        <v>10</v>
      </c>
      <c r="C32" s="894">
        <v>9</v>
      </c>
      <c r="D32" s="895">
        <v>1</v>
      </c>
      <c r="E32" s="896">
        <f>SUM(F32:I32)</f>
        <v>328</v>
      </c>
      <c r="F32" s="896">
        <v>6</v>
      </c>
      <c r="G32" s="896">
        <v>127</v>
      </c>
      <c r="H32" s="896">
        <v>95</v>
      </c>
      <c r="I32" s="896">
        <f>SUM(J32:L32)</f>
        <v>100</v>
      </c>
      <c r="J32" s="896">
        <v>97</v>
      </c>
      <c r="K32" s="896">
        <v>3</v>
      </c>
      <c r="L32" s="895">
        <v>0</v>
      </c>
    </row>
    <row r="33" spans="1:12" ht="18" customHeight="1">
      <c r="A33" s="880">
        <v>24</v>
      </c>
      <c r="B33" s="893">
        <f>SUM(C33:D33)</f>
        <v>10</v>
      </c>
      <c r="C33" s="894">
        <v>9</v>
      </c>
      <c r="D33" s="895">
        <v>1</v>
      </c>
      <c r="E33" s="896">
        <f>SUM(F33:I33)</f>
        <v>335</v>
      </c>
      <c r="F33" s="896">
        <v>6</v>
      </c>
      <c r="G33" s="896">
        <v>120</v>
      </c>
      <c r="H33" s="896">
        <v>102</v>
      </c>
      <c r="I33" s="896">
        <f>SUM(J33:L33)</f>
        <v>107</v>
      </c>
      <c r="J33" s="896">
        <v>104</v>
      </c>
      <c r="K33" s="896">
        <v>3</v>
      </c>
      <c r="L33" s="895">
        <v>0</v>
      </c>
    </row>
    <row r="34" spans="1:12" ht="18" customHeight="1">
      <c r="A34" s="1056">
        <v>25</v>
      </c>
      <c r="B34" s="893">
        <f>SUM(C34:D34)</f>
        <v>10</v>
      </c>
      <c r="C34" s="894">
        <v>9</v>
      </c>
      <c r="D34" s="895">
        <v>1</v>
      </c>
      <c r="E34" s="896">
        <f>SUM(F34:I34)</f>
        <v>326</v>
      </c>
      <c r="F34" s="896">
        <v>5</v>
      </c>
      <c r="G34" s="896">
        <v>106</v>
      </c>
      <c r="H34" s="896">
        <v>96</v>
      </c>
      <c r="I34" s="896">
        <f>SUM(J34:L34)</f>
        <v>119</v>
      </c>
      <c r="J34" s="896">
        <v>116</v>
      </c>
      <c r="K34" s="896">
        <v>3</v>
      </c>
      <c r="L34" s="895">
        <v>0</v>
      </c>
    </row>
    <row r="35" spans="1:11" ht="18" customHeight="1">
      <c r="A35" s="886"/>
      <c r="B35" s="886"/>
      <c r="C35" s="886"/>
      <c r="D35" s="886"/>
      <c r="E35" s="886"/>
      <c r="F35" s="886"/>
      <c r="G35" s="886"/>
      <c r="H35" s="886"/>
      <c r="I35" s="886"/>
      <c r="J35" s="886"/>
      <c r="K35" s="886"/>
    </row>
    <row r="36" spans="1:11" ht="18" customHeight="1">
      <c r="A36" s="886"/>
      <c r="B36" s="886"/>
      <c r="C36" s="886"/>
      <c r="D36" s="886"/>
      <c r="E36" s="886"/>
      <c r="F36" s="886"/>
      <c r="G36" s="886"/>
      <c r="H36" s="886"/>
      <c r="I36" s="886"/>
      <c r="J36" s="886"/>
      <c r="K36" s="886"/>
    </row>
  </sheetData>
  <sheetProtection/>
  <mergeCells count="10">
    <mergeCell ref="A7:A8"/>
    <mergeCell ref="E7:E8"/>
    <mergeCell ref="A29:A31"/>
    <mergeCell ref="F30:F31"/>
    <mergeCell ref="G30:G31"/>
    <mergeCell ref="H30:H31"/>
    <mergeCell ref="B30:B31"/>
    <mergeCell ref="C30:C31"/>
    <mergeCell ref="D30:D31"/>
    <mergeCell ref="E30:E31"/>
  </mergeCells>
  <conditionalFormatting sqref="A1:IV65536">
    <cfRule type="expression" priority="1" dxfId="6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15.xml><?xml version="1.0" encoding="utf-8"?>
<worksheet xmlns="http://schemas.openxmlformats.org/spreadsheetml/2006/main" xmlns:r="http://schemas.openxmlformats.org/officeDocument/2006/relationships">
  <sheetPr codeName="Sheet16">
    <tabColor theme="5" tint="0.5999900102615356"/>
  </sheetPr>
  <dimension ref="A1:N22"/>
  <sheetViews>
    <sheetView showGridLines="0" zoomScaleSheetLayoutView="100" workbookViewId="0" topLeftCell="A1">
      <selection activeCell="J34" sqref="J34"/>
    </sheetView>
  </sheetViews>
  <sheetFormatPr defaultColWidth="7.75390625" defaultRowHeight="13.5"/>
  <cols>
    <col min="1" max="6" width="6.875" style="866" customWidth="1"/>
    <col min="7" max="9" width="4.875" style="866" customWidth="1"/>
    <col min="10" max="10" width="5.00390625" style="866" customWidth="1"/>
    <col min="11" max="11" width="5.875" style="866" customWidth="1"/>
    <col min="12" max="13" width="5.375" style="866" customWidth="1"/>
    <col min="14" max="14" width="5.125" style="866" customWidth="1"/>
    <col min="15" max="15" width="5.00390625" style="866" customWidth="1"/>
    <col min="16" max="16" width="5.875" style="866" customWidth="1"/>
    <col min="17" max="16384" width="7.75390625" style="866" customWidth="1"/>
  </cols>
  <sheetData>
    <row r="1" spans="1:13" ht="15" customHeight="1">
      <c r="A1" s="872" t="s">
        <v>1166</v>
      </c>
      <c r="M1" s="873"/>
    </row>
    <row r="2" ht="15" customHeight="1">
      <c r="A2" s="872"/>
    </row>
    <row r="3" ht="15" customHeight="1">
      <c r="A3" s="872" t="s">
        <v>1167</v>
      </c>
    </row>
    <row r="4" s="1115" customFormat="1" ht="15" customHeight="1">
      <c r="A4" s="1114" t="s">
        <v>1288</v>
      </c>
    </row>
    <row r="5" ht="15" customHeight="1"/>
    <row r="6" spans="1:14" ht="18" customHeight="1">
      <c r="A6" s="874" t="s">
        <v>548</v>
      </c>
      <c r="B6" s="875"/>
      <c r="C6" s="875"/>
      <c r="D6" s="875"/>
      <c r="E6" s="875"/>
      <c r="G6" s="875"/>
      <c r="K6" s="875"/>
      <c r="L6" s="875"/>
      <c r="M6" s="875"/>
      <c r="N6" s="875"/>
    </row>
    <row r="7" spans="1:14" ht="18" customHeight="1">
      <c r="A7" s="874"/>
      <c r="B7" s="875"/>
      <c r="C7" s="875"/>
      <c r="D7" s="875"/>
      <c r="E7" s="875"/>
      <c r="G7" s="875"/>
      <c r="I7" s="876"/>
      <c r="K7" s="875"/>
      <c r="L7" s="875"/>
      <c r="M7" s="875"/>
      <c r="N7" s="875"/>
    </row>
    <row r="8" spans="1:14" ht="18" customHeight="1">
      <c r="A8" s="874"/>
      <c r="B8" s="875"/>
      <c r="C8" s="875"/>
      <c r="D8" s="875"/>
      <c r="E8" s="875"/>
      <c r="F8" s="876" t="s">
        <v>555</v>
      </c>
      <c r="G8" s="875"/>
      <c r="I8" s="876"/>
      <c r="K8" s="875"/>
      <c r="L8" s="875"/>
      <c r="M8" s="875"/>
      <c r="N8" s="875"/>
    </row>
    <row r="9" spans="1:6" ht="18" customHeight="1">
      <c r="A9" s="1261" t="s">
        <v>549</v>
      </c>
      <c r="B9" s="877" t="s">
        <v>550</v>
      </c>
      <c r="C9" s="877"/>
      <c r="D9" s="878"/>
      <c r="E9" s="879" t="s">
        <v>536</v>
      </c>
      <c r="F9" s="879" t="s">
        <v>551</v>
      </c>
    </row>
    <row r="10" spans="1:6" ht="18" customHeight="1">
      <c r="A10" s="1262"/>
      <c r="B10" s="880" t="s">
        <v>915</v>
      </c>
      <c r="C10" s="880" t="s">
        <v>935</v>
      </c>
      <c r="D10" s="880" t="s">
        <v>936</v>
      </c>
      <c r="E10" s="881" t="s">
        <v>537</v>
      </c>
      <c r="F10" s="882" t="s">
        <v>552</v>
      </c>
    </row>
    <row r="11" spans="1:6" ht="18" customHeight="1">
      <c r="A11" s="880">
        <v>14</v>
      </c>
      <c r="B11" s="883">
        <f aca="true" t="shared" si="0" ref="B11:B21">SUM(C11:D11)</f>
        <v>724</v>
      </c>
      <c r="C11" s="883">
        <v>469</v>
      </c>
      <c r="D11" s="883">
        <v>255</v>
      </c>
      <c r="E11" s="883">
        <v>622</v>
      </c>
      <c r="F11" s="884">
        <f aca="true" t="shared" si="1" ref="F11:F21">ROUND(B11/E11,1)</f>
        <v>1.2</v>
      </c>
    </row>
    <row r="12" spans="1:6" ht="18" customHeight="1">
      <c r="A12" s="880">
        <v>15</v>
      </c>
      <c r="B12" s="883">
        <f t="shared" si="0"/>
        <v>721</v>
      </c>
      <c r="C12" s="883">
        <v>468</v>
      </c>
      <c r="D12" s="883">
        <v>253</v>
      </c>
      <c r="E12" s="883">
        <v>638</v>
      </c>
      <c r="F12" s="884">
        <f t="shared" si="1"/>
        <v>1.1</v>
      </c>
    </row>
    <row r="13" spans="1:6" ht="18" customHeight="1">
      <c r="A13" s="880">
        <v>16</v>
      </c>
      <c r="B13" s="883">
        <f t="shared" si="0"/>
        <v>750</v>
      </c>
      <c r="C13" s="883">
        <v>497</v>
      </c>
      <c r="D13" s="883">
        <v>253</v>
      </c>
      <c r="E13" s="883">
        <v>641</v>
      </c>
      <c r="F13" s="884">
        <f t="shared" si="1"/>
        <v>1.2</v>
      </c>
    </row>
    <row r="14" spans="1:6" ht="18" customHeight="1">
      <c r="A14" s="880">
        <v>17</v>
      </c>
      <c r="B14" s="883">
        <f t="shared" si="0"/>
        <v>772</v>
      </c>
      <c r="C14" s="883">
        <v>513</v>
      </c>
      <c r="D14" s="883">
        <v>259</v>
      </c>
      <c r="E14" s="883">
        <v>632</v>
      </c>
      <c r="F14" s="884">
        <f t="shared" si="1"/>
        <v>1.2</v>
      </c>
    </row>
    <row r="15" spans="1:6" ht="18" customHeight="1">
      <c r="A15" s="880">
        <v>18</v>
      </c>
      <c r="B15" s="883">
        <f t="shared" si="0"/>
        <v>766</v>
      </c>
      <c r="C15" s="885">
        <v>505</v>
      </c>
      <c r="D15" s="885">
        <v>261</v>
      </c>
      <c r="E15" s="885">
        <v>635</v>
      </c>
      <c r="F15" s="884">
        <f t="shared" si="1"/>
        <v>1.2</v>
      </c>
    </row>
    <row r="16" spans="1:6" ht="18" customHeight="1">
      <c r="A16" s="880">
        <v>19</v>
      </c>
      <c r="B16" s="883">
        <f t="shared" si="0"/>
        <v>797</v>
      </c>
      <c r="C16" s="885">
        <v>525</v>
      </c>
      <c r="D16" s="885">
        <v>272</v>
      </c>
      <c r="E16" s="885">
        <v>674</v>
      </c>
      <c r="F16" s="884">
        <f t="shared" si="1"/>
        <v>1.2</v>
      </c>
    </row>
    <row r="17" spans="1:6" ht="18" customHeight="1">
      <c r="A17" s="880">
        <v>20</v>
      </c>
      <c r="B17" s="883">
        <f t="shared" si="0"/>
        <v>846</v>
      </c>
      <c r="C17" s="885">
        <v>566</v>
      </c>
      <c r="D17" s="885">
        <v>280</v>
      </c>
      <c r="E17" s="885">
        <v>677</v>
      </c>
      <c r="F17" s="884">
        <f t="shared" si="1"/>
        <v>1.2</v>
      </c>
    </row>
    <row r="18" spans="1:7" ht="18" customHeight="1">
      <c r="A18" s="880">
        <v>21</v>
      </c>
      <c r="B18" s="883">
        <f t="shared" si="0"/>
        <v>860</v>
      </c>
      <c r="C18" s="885">
        <v>568</v>
      </c>
      <c r="D18" s="885">
        <v>292</v>
      </c>
      <c r="E18" s="885">
        <v>678</v>
      </c>
      <c r="F18" s="884">
        <f t="shared" si="1"/>
        <v>1.3</v>
      </c>
      <c r="G18" s="873"/>
    </row>
    <row r="19" spans="1:7" ht="18" customHeight="1">
      <c r="A19" s="880">
        <v>22</v>
      </c>
      <c r="B19" s="883">
        <f t="shared" si="0"/>
        <v>908</v>
      </c>
      <c r="C19" s="883">
        <v>598</v>
      </c>
      <c r="D19" s="883">
        <v>310</v>
      </c>
      <c r="E19" s="883">
        <v>708</v>
      </c>
      <c r="F19" s="884">
        <f t="shared" si="1"/>
        <v>1.3</v>
      </c>
      <c r="G19" s="873"/>
    </row>
    <row r="20" spans="1:7" ht="18" customHeight="1">
      <c r="A20" s="880">
        <v>23</v>
      </c>
      <c r="B20" s="883">
        <f>SUM(C20:D20)</f>
        <v>961</v>
      </c>
      <c r="C20" s="885">
        <v>624</v>
      </c>
      <c r="D20" s="885">
        <v>337</v>
      </c>
      <c r="E20" s="885">
        <v>746</v>
      </c>
      <c r="F20" s="884">
        <f>ROUND(B20/E20,1)</f>
        <v>1.3</v>
      </c>
      <c r="G20" s="873"/>
    </row>
    <row r="21" spans="1:7" ht="18" customHeight="1">
      <c r="A21" s="1056">
        <v>24</v>
      </c>
      <c r="B21" s="883">
        <f t="shared" si="0"/>
        <v>995</v>
      </c>
      <c r="C21" s="885">
        <v>642</v>
      </c>
      <c r="D21" s="885">
        <v>353</v>
      </c>
      <c r="E21" s="885">
        <v>784</v>
      </c>
      <c r="F21" s="884">
        <f t="shared" si="1"/>
        <v>1.3</v>
      </c>
      <c r="G21" s="873"/>
    </row>
    <row r="22" spans="1:7" ht="18" customHeight="1">
      <c r="A22" s="1056">
        <v>25</v>
      </c>
      <c r="B22" s="883">
        <f>SUM(C22:D22)</f>
        <v>1028</v>
      </c>
      <c r="C22" s="885">
        <v>654</v>
      </c>
      <c r="D22" s="885">
        <v>374</v>
      </c>
      <c r="E22" s="885">
        <v>797</v>
      </c>
      <c r="F22" s="884">
        <f>ROUND(B22/E22,1)</f>
        <v>1.3</v>
      </c>
      <c r="G22" s="873"/>
    </row>
  </sheetData>
  <sheetProtection/>
  <mergeCells count="1">
    <mergeCell ref="A9:A10"/>
  </mergeCells>
  <conditionalFormatting sqref="A1:IV3 A5:IV65536">
    <cfRule type="expression" priority="2" dxfId="63" stopIfTrue="1">
      <formula>FIND("=",shiki(A1))&gt;0</formula>
    </cfRule>
  </conditionalFormatting>
  <conditionalFormatting sqref="A4:IV4">
    <cfRule type="expression" priority="1" dxfId="63" stopIfTrue="1">
      <formula>FIND("=",shiki(A4))&gt;0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2"/>
  <headerFooter alignWithMargins="0">
    <oddFooter>&amp;C&amp;A</oddFooter>
  </headerFooter>
  <drawing r:id="rId1"/>
</worksheet>
</file>

<file path=xl/worksheets/sheet16.xml><?xml version="1.0" encoding="utf-8"?>
<worksheet xmlns="http://schemas.openxmlformats.org/spreadsheetml/2006/main" xmlns:r="http://schemas.openxmlformats.org/officeDocument/2006/relationships">
  <sheetPr codeName="Sheet17">
    <tabColor theme="5" tint="0.5999900102615356"/>
  </sheetPr>
  <dimension ref="A1:Q50"/>
  <sheetViews>
    <sheetView showGridLines="0" zoomScaleSheetLayoutView="120" workbookViewId="0" topLeftCell="A1">
      <selection activeCell="A1" sqref="A1"/>
    </sheetView>
  </sheetViews>
  <sheetFormatPr defaultColWidth="8.875" defaultRowHeight="13.5"/>
  <cols>
    <col min="1" max="1" width="6.25390625" style="824" customWidth="1"/>
    <col min="2" max="2" width="4.625" style="824" bestFit="1" customWidth="1"/>
    <col min="3" max="5" width="5.00390625" style="824" bestFit="1" customWidth="1"/>
    <col min="6" max="6" width="7.00390625" style="824" bestFit="1" customWidth="1"/>
    <col min="7" max="7" width="4.875" style="824" bestFit="1" customWidth="1"/>
    <col min="8" max="8" width="6.125" style="824" bestFit="1" customWidth="1"/>
    <col min="9" max="9" width="6.75390625" style="824" customWidth="1"/>
    <col min="10" max="10" width="7.625" style="824" customWidth="1"/>
    <col min="11" max="12" width="4.875" style="824" bestFit="1" customWidth="1"/>
    <col min="13" max="13" width="6.125" style="824" bestFit="1" customWidth="1"/>
    <col min="14" max="14" width="5.375" style="824" bestFit="1" customWidth="1"/>
    <col min="15" max="15" width="6.375" style="824" customWidth="1"/>
    <col min="16" max="16" width="12.25390625" style="1143" bestFit="1" customWidth="1"/>
    <col min="17" max="16384" width="8.875" style="824" customWidth="1"/>
  </cols>
  <sheetData>
    <row r="1" spans="1:3" ht="15" customHeight="1">
      <c r="A1" s="852" t="s">
        <v>556</v>
      </c>
      <c r="C1" s="853"/>
    </row>
    <row r="2" ht="15" customHeight="1"/>
    <row r="3" ht="15" customHeight="1">
      <c r="A3" s="854" t="s">
        <v>1168</v>
      </c>
    </row>
    <row r="4" ht="15" customHeight="1">
      <c r="A4" s="854" t="s">
        <v>586</v>
      </c>
    </row>
    <row r="5" ht="15" customHeight="1">
      <c r="A5" s="854" t="s">
        <v>1169</v>
      </c>
    </row>
    <row r="6" spans="1:16" ht="15" customHeight="1">
      <c r="A6" s="854" t="s">
        <v>1170</v>
      </c>
      <c r="P6" s="1143" t="s">
        <v>1074</v>
      </c>
    </row>
    <row r="7" spans="1:16" ht="15" customHeight="1">
      <c r="A7" s="854" t="s">
        <v>1171</v>
      </c>
      <c r="P7" s="1144">
        <f>8197/13170*100</f>
        <v>62.23993925588459</v>
      </c>
    </row>
    <row r="8" ht="12" customHeight="1">
      <c r="H8" s="824" t="s">
        <v>587</v>
      </c>
    </row>
    <row r="9" spans="1:16" s="856" customFormat="1" ht="18" customHeight="1">
      <c r="A9" s="855" t="s">
        <v>557</v>
      </c>
      <c r="J9" s="857" t="s">
        <v>558</v>
      </c>
      <c r="P9" s="1145"/>
    </row>
    <row r="10" spans="1:10" ht="18" customHeight="1">
      <c r="A10" s="1266" t="s">
        <v>923</v>
      </c>
      <c r="B10" s="1266" t="s">
        <v>915</v>
      </c>
      <c r="C10" s="1266" t="s">
        <v>917</v>
      </c>
      <c r="D10" s="1266" t="s">
        <v>926</v>
      </c>
      <c r="E10" s="1266" t="s">
        <v>950</v>
      </c>
      <c r="F10" s="858" t="s">
        <v>559</v>
      </c>
      <c r="G10" s="859"/>
      <c r="H10" s="859"/>
      <c r="I10" s="860"/>
      <c r="J10" s="861" t="s">
        <v>560</v>
      </c>
    </row>
    <row r="11" spans="1:10" ht="18" customHeight="1">
      <c r="A11" s="1267"/>
      <c r="B11" s="1267"/>
      <c r="C11" s="1267"/>
      <c r="D11" s="1267"/>
      <c r="E11" s="1267"/>
      <c r="F11" s="862" t="s">
        <v>915</v>
      </c>
      <c r="G11" s="862" t="s">
        <v>917</v>
      </c>
      <c r="H11" s="862" t="s">
        <v>926</v>
      </c>
      <c r="I11" s="862" t="s">
        <v>950</v>
      </c>
      <c r="J11" s="863" t="s">
        <v>537</v>
      </c>
    </row>
    <row r="12" spans="1:10" ht="18" customHeight="1">
      <c r="A12" s="862">
        <v>14</v>
      </c>
      <c r="B12" s="864">
        <f aca="true" t="shared" si="0" ref="B12:B23">SUM(C12:E12)</f>
        <v>111</v>
      </c>
      <c r="C12" s="864">
        <v>1</v>
      </c>
      <c r="D12" s="864">
        <v>12</v>
      </c>
      <c r="E12" s="864">
        <v>98</v>
      </c>
      <c r="F12" s="865">
        <v>0</v>
      </c>
      <c r="G12" s="865">
        <v>0</v>
      </c>
      <c r="H12" s="865">
        <v>0</v>
      </c>
      <c r="I12" s="865">
        <v>0</v>
      </c>
      <c r="J12" s="864">
        <v>712</v>
      </c>
    </row>
    <row r="13" spans="1:10" ht="18" customHeight="1">
      <c r="A13" s="862">
        <v>15</v>
      </c>
      <c r="B13" s="864">
        <f t="shared" si="0"/>
        <v>111</v>
      </c>
      <c r="C13" s="864">
        <v>1</v>
      </c>
      <c r="D13" s="864">
        <v>12</v>
      </c>
      <c r="E13" s="864">
        <v>98</v>
      </c>
      <c r="F13" s="865">
        <f aca="true" t="shared" si="1" ref="F13:F20">SUM(G13:I13)</f>
        <v>0</v>
      </c>
      <c r="G13" s="865">
        <f aca="true" t="shared" si="2" ref="G13:G20">C13-C12</f>
        <v>0</v>
      </c>
      <c r="H13" s="865">
        <f aca="true" t="shared" si="3" ref="H13:H20">D13-D12</f>
        <v>0</v>
      </c>
      <c r="I13" s="865">
        <f aca="true" t="shared" si="4" ref="I13:I20">E13-E12</f>
        <v>0</v>
      </c>
      <c r="J13" s="864">
        <v>710</v>
      </c>
    </row>
    <row r="14" spans="1:17" ht="18" customHeight="1">
      <c r="A14" s="862">
        <v>16</v>
      </c>
      <c r="B14" s="864">
        <f t="shared" si="0"/>
        <v>110</v>
      </c>
      <c r="C14" s="864">
        <v>1</v>
      </c>
      <c r="D14" s="864">
        <v>12</v>
      </c>
      <c r="E14" s="864">
        <v>97</v>
      </c>
      <c r="F14" s="865">
        <f t="shared" si="1"/>
        <v>-1</v>
      </c>
      <c r="G14" s="865">
        <f t="shared" si="2"/>
        <v>0</v>
      </c>
      <c r="H14" s="865">
        <f t="shared" si="3"/>
        <v>0</v>
      </c>
      <c r="I14" s="865">
        <f t="shared" si="4"/>
        <v>-1</v>
      </c>
      <c r="J14" s="864">
        <v>714</v>
      </c>
      <c r="Q14" s="866"/>
    </row>
    <row r="15" spans="1:10" ht="18" customHeight="1">
      <c r="A15" s="862">
        <v>17</v>
      </c>
      <c r="B15" s="864">
        <f t="shared" si="0"/>
        <v>110</v>
      </c>
      <c r="C15" s="864">
        <v>1</v>
      </c>
      <c r="D15" s="864">
        <v>12</v>
      </c>
      <c r="E15" s="864">
        <v>97</v>
      </c>
      <c r="F15" s="865">
        <f t="shared" si="1"/>
        <v>0</v>
      </c>
      <c r="G15" s="865">
        <f t="shared" si="2"/>
        <v>0</v>
      </c>
      <c r="H15" s="865">
        <f t="shared" si="3"/>
        <v>0</v>
      </c>
      <c r="I15" s="865">
        <f t="shared" si="4"/>
        <v>0</v>
      </c>
      <c r="J15" s="864">
        <v>732</v>
      </c>
    </row>
    <row r="16" spans="1:10" ht="18" customHeight="1">
      <c r="A16" s="862">
        <v>18</v>
      </c>
      <c r="B16" s="864">
        <f t="shared" si="0"/>
        <v>108</v>
      </c>
      <c r="C16" s="864">
        <v>1</v>
      </c>
      <c r="D16" s="864">
        <v>12</v>
      </c>
      <c r="E16" s="864">
        <v>95</v>
      </c>
      <c r="F16" s="865">
        <f t="shared" si="1"/>
        <v>-2</v>
      </c>
      <c r="G16" s="865">
        <f t="shared" si="2"/>
        <v>0</v>
      </c>
      <c r="H16" s="865">
        <f t="shared" si="3"/>
        <v>0</v>
      </c>
      <c r="I16" s="865">
        <f t="shared" si="4"/>
        <v>-2</v>
      </c>
      <c r="J16" s="864">
        <v>748</v>
      </c>
    </row>
    <row r="17" spans="1:10" ht="18" customHeight="1">
      <c r="A17" s="862">
        <v>19</v>
      </c>
      <c r="B17" s="864">
        <f t="shared" si="0"/>
        <v>107</v>
      </c>
      <c r="C17" s="864">
        <v>1</v>
      </c>
      <c r="D17" s="864">
        <v>12</v>
      </c>
      <c r="E17" s="864">
        <v>94</v>
      </c>
      <c r="F17" s="865">
        <f t="shared" si="1"/>
        <v>-1</v>
      </c>
      <c r="G17" s="865">
        <f t="shared" si="2"/>
        <v>0</v>
      </c>
      <c r="H17" s="865">
        <f t="shared" si="3"/>
        <v>0</v>
      </c>
      <c r="I17" s="865">
        <f t="shared" si="4"/>
        <v>-1</v>
      </c>
      <c r="J17" s="864">
        <v>735</v>
      </c>
    </row>
    <row r="18" spans="1:10" ht="18" customHeight="1">
      <c r="A18" s="862">
        <v>20</v>
      </c>
      <c r="B18" s="864">
        <f t="shared" si="0"/>
        <v>108</v>
      </c>
      <c r="C18" s="864">
        <v>1</v>
      </c>
      <c r="D18" s="864">
        <v>12</v>
      </c>
      <c r="E18" s="864">
        <f>87+8</f>
        <v>95</v>
      </c>
      <c r="F18" s="865">
        <f t="shared" si="1"/>
        <v>1</v>
      </c>
      <c r="G18" s="865">
        <f t="shared" si="2"/>
        <v>0</v>
      </c>
      <c r="H18" s="865">
        <f t="shared" si="3"/>
        <v>0</v>
      </c>
      <c r="I18" s="865">
        <f t="shared" si="4"/>
        <v>1</v>
      </c>
      <c r="J18" s="864">
        <v>745</v>
      </c>
    </row>
    <row r="19" spans="1:10" ht="18" customHeight="1">
      <c r="A19" s="862">
        <v>21</v>
      </c>
      <c r="B19" s="864">
        <f t="shared" si="0"/>
        <v>108</v>
      </c>
      <c r="C19" s="864">
        <v>1</v>
      </c>
      <c r="D19" s="864">
        <v>12</v>
      </c>
      <c r="E19" s="864">
        <v>95</v>
      </c>
      <c r="F19" s="865">
        <f t="shared" si="1"/>
        <v>0</v>
      </c>
      <c r="G19" s="865">
        <f t="shared" si="2"/>
        <v>0</v>
      </c>
      <c r="H19" s="865">
        <f t="shared" si="3"/>
        <v>0</v>
      </c>
      <c r="I19" s="865">
        <f t="shared" si="4"/>
        <v>0</v>
      </c>
      <c r="J19" s="864">
        <v>739</v>
      </c>
    </row>
    <row r="20" spans="1:10" ht="18" customHeight="1">
      <c r="A20" s="862">
        <v>22</v>
      </c>
      <c r="B20" s="864">
        <f t="shared" si="0"/>
        <v>109</v>
      </c>
      <c r="C20" s="864">
        <v>1</v>
      </c>
      <c r="D20" s="864">
        <v>12</v>
      </c>
      <c r="E20" s="864">
        <v>96</v>
      </c>
      <c r="F20" s="865">
        <f t="shared" si="1"/>
        <v>1</v>
      </c>
      <c r="G20" s="865">
        <f t="shared" si="2"/>
        <v>0</v>
      </c>
      <c r="H20" s="865">
        <f t="shared" si="3"/>
        <v>0</v>
      </c>
      <c r="I20" s="865">
        <f t="shared" si="4"/>
        <v>1</v>
      </c>
      <c r="J20" s="864">
        <v>735</v>
      </c>
    </row>
    <row r="21" spans="1:10" ht="18" customHeight="1">
      <c r="A21" s="862">
        <v>23</v>
      </c>
      <c r="B21" s="864">
        <f>SUM(C21:E21)</f>
        <v>109</v>
      </c>
      <c r="C21" s="864">
        <v>1</v>
      </c>
      <c r="D21" s="864">
        <v>12</v>
      </c>
      <c r="E21" s="864">
        <v>96</v>
      </c>
      <c r="F21" s="865">
        <f>SUM(G21:I21)</f>
        <v>0</v>
      </c>
      <c r="G21" s="865">
        <f>C21-C20</f>
        <v>0</v>
      </c>
      <c r="H21" s="865">
        <f>D21-D20</f>
        <v>0</v>
      </c>
      <c r="I21" s="865">
        <f>E21-E20</f>
        <v>0</v>
      </c>
      <c r="J21" s="864">
        <v>739</v>
      </c>
    </row>
    <row r="22" spans="1:10" ht="18" customHeight="1">
      <c r="A22" s="862">
        <v>24</v>
      </c>
      <c r="B22" s="864">
        <f>SUM(C22:E22)</f>
        <v>107</v>
      </c>
      <c r="C22" s="864">
        <v>1</v>
      </c>
      <c r="D22" s="864">
        <v>12</v>
      </c>
      <c r="E22" s="864">
        <v>94</v>
      </c>
      <c r="F22" s="865">
        <f>SUM(G22:I22)</f>
        <v>-2</v>
      </c>
      <c r="G22" s="865">
        <f>C22-C20</f>
        <v>0</v>
      </c>
      <c r="H22" s="865">
        <f>D22-D20</f>
        <v>0</v>
      </c>
      <c r="I22" s="865">
        <f>E22-E21</f>
        <v>-2</v>
      </c>
      <c r="J22" s="864">
        <v>741</v>
      </c>
    </row>
    <row r="23" spans="1:10" ht="18" customHeight="1">
      <c r="A23" s="862">
        <v>25</v>
      </c>
      <c r="B23" s="864">
        <f t="shared" si="0"/>
        <v>106</v>
      </c>
      <c r="C23" s="864">
        <v>1</v>
      </c>
      <c r="D23" s="864">
        <v>11</v>
      </c>
      <c r="E23" s="864">
        <v>94</v>
      </c>
      <c r="F23" s="865">
        <f>SUM(G23:I23)</f>
        <v>-1</v>
      </c>
      <c r="G23" s="865">
        <f>C23-C21</f>
        <v>0</v>
      </c>
      <c r="H23" s="865">
        <f>D23-D21</f>
        <v>-1</v>
      </c>
      <c r="I23" s="865">
        <f>E23-E22</f>
        <v>0</v>
      </c>
      <c r="J23" s="864">
        <v>744</v>
      </c>
    </row>
    <row r="24" ht="18.75" customHeight="1"/>
    <row r="25" ht="15" customHeight="1">
      <c r="A25" s="854" t="s">
        <v>1172</v>
      </c>
    </row>
    <row r="26" ht="15" customHeight="1">
      <c r="A26" s="854" t="s">
        <v>1173</v>
      </c>
    </row>
    <row r="27" ht="6.75" customHeight="1">
      <c r="A27" s="854"/>
    </row>
    <row r="28" ht="15" customHeight="1">
      <c r="A28" s="854" t="s">
        <v>1174</v>
      </c>
    </row>
    <row r="29" ht="15" customHeight="1">
      <c r="A29" s="854" t="s">
        <v>1175</v>
      </c>
    </row>
    <row r="30" ht="15" customHeight="1">
      <c r="A30" s="854" t="s">
        <v>1176</v>
      </c>
    </row>
    <row r="31" ht="15" customHeight="1">
      <c r="A31" s="854" t="s">
        <v>1177</v>
      </c>
    </row>
    <row r="32" ht="15" customHeight="1">
      <c r="A32" s="854" t="s">
        <v>1289</v>
      </c>
    </row>
    <row r="33" ht="12.75" customHeight="1">
      <c r="A33" s="854"/>
    </row>
    <row r="34" spans="1:16" s="856" customFormat="1" ht="18" customHeight="1">
      <c r="A34" s="855" t="s">
        <v>561</v>
      </c>
      <c r="M34" s="867"/>
      <c r="N34" s="867"/>
      <c r="O34" s="857" t="s">
        <v>588</v>
      </c>
      <c r="P34" s="1145"/>
    </row>
    <row r="35" spans="1:15" ht="18" customHeight="1">
      <c r="A35" s="1266" t="s">
        <v>923</v>
      </c>
      <c r="B35" s="858" t="s">
        <v>562</v>
      </c>
      <c r="C35" s="859"/>
      <c r="D35" s="859"/>
      <c r="E35" s="860"/>
      <c r="F35" s="858" t="s">
        <v>563</v>
      </c>
      <c r="G35" s="859"/>
      <c r="H35" s="859"/>
      <c r="I35" s="860"/>
      <c r="J35" s="858" t="s">
        <v>564</v>
      </c>
      <c r="K35" s="859"/>
      <c r="L35" s="859"/>
      <c r="M35" s="860"/>
      <c r="N35" s="858" t="s">
        <v>565</v>
      </c>
      <c r="O35" s="860"/>
    </row>
    <row r="36" spans="1:15" ht="18" customHeight="1">
      <c r="A36" s="1267"/>
      <c r="B36" s="863" t="s">
        <v>915</v>
      </c>
      <c r="C36" s="863" t="s">
        <v>917</v>
      </c>
      <c r="D36" s="863" t="s">
        <v>926</v>
      </c>
      <c r="E36" s="863" t="s">
        <v>950</v>
      </c>
      <c r="F36" s="862" t="s">
        <v>915</v>
      </c>
      <c r="G36" s="862" t="s">
        <v>917</v>
      </c>
      <c r="H36" s="862" t="s">
        <v>926</v>
      </c>
      <c r="I36" s="862" t="s">
        <v>950</v>
      </c>
      <c r="J36" s="862" t="s">
        <v>915</v>
      </c>
      <c r="K36" s="862" t="s">
        <v>917</v>
      </c>
      <c r="L36" s="862" t="s">
        <v>926</v>
      </c>
      <c r="M36" s="862" t="s">
        <v>950</v>
      </c>
      <c r="N36" s="862" t="s">
        <v>566</v>
      </c>
      <c r="O36" s="862" t="s">
        <v>938</v>
      </c>
    </row>
    <row r="37" spans="1:15" ht="18" customHeight="1">
      <c r="A37" s="862">
        <v>14</v>
      </c>
      <c r="B37" s="202">
        <f aca="true" t="shared" si="5" ref="B37:B45">SUM(C37:E37)</f>
        <v>503</v>
      </c>
      <c r="C37" s="202">
        <v>3</v>
      </c>
      <c r="D37" s="202">
        <v>49</v>
      </c>
      <c r="E37" s="202">
        <v>451</v>
      </c>
      <c r="F37" s="202">
        <f aca="true" t="shared" si="6" ref="F37:F48">SUM(G37:I37)</f>
        <v>10609</v>
      </c>
      <c r="G37" s="202">
        <v>84</v>
      </c>
      <c r="H37" s="202">
        <v>1128</v>
      </c>
      <c r="I37" s="202">
        <v>9397</v>
      </c>
      <c r="J37" s="202">
        <f aca="true" t="shared" si="7" ref="J37:J48">SUM(K37:M37)</f>
        <v>4253</v>
      </c>
      <c r="K37" s="202">
        <v>32</v>
      </c>
      <c r="L37" s="202">
        <v>485</v>
      </c>
      <c r="M37" s="202">
        <v>3736</v>
      </c>
      <c r="N37" s="868">
        <v>47.3</v>
      </c>
      <c r="O37" s="868">
        <v>59.9</v>
      </c>
    </row>
    <row r="38" spans="1:15" ht="18" customHeight="1">
      <c r="A38" s="862">
        <v>15</v>
      </c>
      <c r="B38" s="202">
        <f t="shared" si="5"/>
        <v>508</v>
      </c>
      <c r="C38" s="202">
        <v>3</v>
      </c>
      <c r="D38" s="202">
        <v>50</v>
      </c>
      <c r="E38" s="202">
        <v>455</v>
      </c>
      <c r="F38" s="202">
        <f t="shared" si="6"/>
        <v>10378</v>
      </c>
      <c r="G38" s="202">
        <v>85</v>
      </c>
      <c r="H38" s="202">
        <v>1111</v>
      </c>
      <c r="I38" s="202">
        <v>9182</v>
      </c>
      <c r="J38" s="202">
        <f t="shared" si="7"/>
        <v>4134</v>
      </c>
      <c r="K38" s="202">
        <v>31</v>
      </c>
      <c r="L38" s="202">
        <v>478</v>
      </c>
      <c r="M38" s="202">
        <v>3625</v>
      </c>
      <c r="N38" s="868">
        <v>46.1</v>
      </c>
      <c r="O38" s="868">
        <v>59.3</v>
      </c>
    </row>
    <row r="39" spans="1:15" ht="18" customHeight="1">
      <c r="A39" s="862">
        <v>16</v>
      </c>
      <c r="B39" s="202">
        <f t="shared" si="5"/>
        <v>519</v>
      </c>
      <c r="C39" s="202">
        <v>3</v>
      </c>
      <c r="D39" s="202">
        <v>51</v>
      </c>
      <c r="E39" s="202">
        <v>465</v>
      </c>
      <c r="F39" s="202">
        <f t="shared" si="6"/>
        <v>10497</v>
      </c>
      <c r="G39" s="202">
        <v>84</v>
      </c>
      <c r="H39" s="202">
        <v>1063</v>
      </c>
      <c r="I39" s="202">
        <v>9350</v>
      </c>
      <c r="J39" s="202">
        <f t="shared" si="7"/>
        <v>3979</v>
      </c>
      <c r="K39" s="202">
        <v>34</v>
      </c>
      <c r="L39" s="202">
        <v>457</v>
      </c>
      <c r="M39" s="202">
        <v>3488</v>
      </c>
      <c r="N39" s="869">
        <v>44.3</v>
      </c>
      <c r="O39" s="869">
        <v>58.9</v>
      </c>
    </row>
    <row r="40" spans="1:15" ht="18" customHeight="1">
      <c r="A40" s="862">
        <v>17</v>
      </c>
      <c r="B40" s="202">
        <f t="shared" si="5"/>
        <v>530</v>
      </c>
      <c r="C40" s="202">
        <v>3</v>
      </c>
      <c r="D40" s="202">
        <v>51</v>
      </c>
      <c r="E40" s="202">
        <v>476</v>
      </c>
      <c r="F40" s="202">
        <f t="shared" si="6"/>
        <v>10589</v>
      </c>
      <c r="G40" s="202">
        <v>83</v>
      </c>
      <c r="H40" s="202">
        <v>1047</v>
      </c>
      <c r="I40" s="202">
        <v>9459</v>
      </c>
      <c r="J40" s="202">
        <f t="shared" si="7"/>
        <v>3809</v>
      </c>
      <c r="K40" s="202">
        <v>32</v>
      </c>
      <c r="L40" s="202">
        <v>409</v>
      </c>
      <c r="M40" s="202">
        <v>3368</v>
      </c>
      <c r="N40" s="869">
        <v>43.2</v>
      </c>
      <c r="O40" s="869">
        <v>58.4</v>
      </c>
    </row>
    <row r="41" spans="1:15" ht="18" customHeight="1">
      <c r="A41" s="862">
        <v>18</v>
      </c>
      <c r="B41" s="202">
        <f t="shared" si="5"/>
        <v>532</v>
      </c>
      <c r="C41" s="202">
        <v>3</v>
      </c>
      <c r="D41" s="202">
        <v>52</v>
      </c>
      <c r="E41" s="202">
        <v>477</v>
      </c>
      <c r="F41" s="202">
        <f t="shared" si="6"/>
        <v>10423</v>
      </c>
      <c r="G41" s="202">
        <v>84</v>
      </c>
      <c r="H41" s="202">
        <v>1023</v>
      </c>
      <c r="I41" s="202">
        <v>9316</v>
      </c>
      <c r="J41" s="202">
        <f t="shared" si="7"/>
        <v>3836</v>
      </c>
      <c r="K41" s="202">
        <v>31</v>
      </c>
      <c r="L41" s="202">
        <v>426</v>
      </c>
      <c r="M41" s="202">
        <v>3379</v>
      </c>
      <c r="N41" s="869">
        <v>43.9</v>
      </c>
      <c r="O41" s="869">
        <v>57.7</v>
      </c>
    </row>
    <row r="42" spans="1:15" ht="18" customHeight="1">
      <c r="A42" s="862">
        <v>19</v>
      </c>
      <c r="B42" s="202">
        <f t="shared" si="5"/>
        <v>528</v>
      </c>
      <c r="C42" s="202">
        <v>3</v>
      </c>
      <c r="D42" s="202">
        <v>51</v>
      </c>
      <c r="E42" s="202">
        <v>474</v>
      </c>
      <c r="F42" s="202">
        <f t="shared" si="6"/>
        <v>10059</v>
      </c>
      <c r="G42" s="202">
        <v>85</v>
      </c>
      <c r="H42" s="202">
        <v>1011</v>
      </c>
      <c r="I42" s="202">
        <v>8963</v>
      </c>
      <c r="J42" s="202">
        <f t="shared" si="7"/>
        <v>3743</v>
      </c>
      <c r="K42" s="202">
        <v>30</v>
      </c>
      <c r="L42" s="202">
        <v>367</v>
      </c>
      <c r="M42" s="202">
        <v>3346</v>
      </c>
      <c r="N42" s="869">
        <v>43.1</v>
      </c>
      <c r="O42" s="870">
        <v>57.2</v>
      </c>
    </row>
    <row r="43" spans="1:15" ht="18" customHeight="1">
      <c r="A43" s="862">
        <v>20</v>
      </c>
      <c r="B43" s="202">
        <f t="shared" si="5"/>
        <v>487</v>
      </c>
      <c r="C43" s="202">
        <v>3</v>
      </c>
      <c r="D43" s="202">
        <v>48</v>
      </c>
      <c r="E43" s="202">
        <v>436</v>
      </c>
      <c r="F43" s="202">
        <f t="shared" si="6"/>
        <v>9354</v>
      </c>
      <c r="G43" s="202">
        <v>84</v>
      </c>
      <c r="H43" s="202">
        <v>939</v>
      </c>
      <c r="I43" s="202">
        <v>8331</v>
      </c>
      <c r="J43" s="202">
        <f t="shared" si="7"/>
        <v>3748</v>
      </c>
      <c r="K43" s="202">
        <v>33</v>
      </c>
      <c r="L43" s="202">
        <v>415</v>
      </c>
      <c r="M43" s="202">
        <v>3300</v>
      </c>
      <c r="N43" s="871">
        <v>43.3</v>
      </c>
      <c r="O43" s="869">
        <v>56.7</v>
      </c>
    </row>
    <row r="44" spans="1:15" ht="18" customHeight="1">
      <c r="A44" s="862">
        <v>21</v>
      </c>
      <c r="B44" s="202">
        <f t="shared" si="5"/>
        <v>484</v>
      </c>
      <c r="C44" s="202">
        <v>3</v>
      </c>
      <c r="D44" s="202">
        <v>45</v>
      </c>
      <c r="E44" s="202">
        <v>436</v>
      </c>
      <c r="F44" s="202">
        <f t="shared" si="6"/>
        <v>9190</v>
      </c>
      <c r="G44" s="202">
        <v>84</v>
      </c>
      <c r="H44" s="202">
        <v>910</v>
      </c>
      <c r="I44" s="202">
        <v>8196</v>
      </c>
      <c r="J44" s="202">
        <f t="shared" si="7"/>
        <v>3455</v>
      </c>
      <c r="K44" s="202">
        <v>32</v>
      </c>
      <c r="L44" s="202">
        <v>351</v>
      </c>
      <c r="M44" s="202">
        <v>3072</v>
      </c>
      <c r="N44" s="871">
        <v>41.8</v>
      </c>
      <c r="O44" s="869">
        <v>56.4</v>
      </c>
    </row>
    <row r="45" spans="1:15" ht="18" customHeight="1">
      <c r="A45" s="862">
        <v>22</v>
      </c>
      <c r="B45" s="202">
        <f t="shared" si="5"/>
        <v>491</v>
      </c>
      <c r="C45" s="202">
        <v>3</v>
      </c>
      <c r="D45" s="202">
        <v>48</v>
      </c>
      <c r="E45" s="202">
        <v>440</v>
      </c>
      <c r="F45" s="202">
        <f t="shared" si="6"/>
        <v>9198</v>
      </c>
      <c r="G45" s="202">
        <v>83</v>
      </c>
      <c r="H45" s="202">
        <v>888</v>
      </c>
      <c r="I45" s="202">
        <v>8227</v>
      </c>
      <c r="J45" s="202">
        <f t="shared" si="7"/>
        <v>3392</v>
      </c>
      <c r="K45" s="202">
        <v>32</v>
      </c>
      <c r="L45" s="202">
        <v>343</v>
      </c>
      <c r="M45" s="202">
        <v>3017</v>
      </c>
      <c r="N45" s="871">
        <v>42.2</v>
      </c>
      <c r="O45" s="869">
        <v>56.2</v>
      </c>
    </row>
    <row r="46" spans="1:15" ht="18" customHeight="1">
      <c r="A46" s="862">
        <v>23</v>
      </c>
      <c r="B46" s="202">
        <f>SUM(C46:E46)</f>
        <v>502</v>
      </c>
      <c r="C46" s="202">
        <v>3</v>
      </c>
      <c r="D46" s="202">
        <v>48</v>
      </c>
      <c r="E46" s="202">
        <v>451</v>
      </c>
      <c r="F46" s="202">
        <f>SUM(G46:I46)</f>
        <v>9225</v>
      </c>
      <c r="G46" s="202">
        <v>83</v>
      </c>
      <c r="H46" s="202">
        <v>875</v>
      </c>
      <c r="I46" s="202">
        <v>8267</v>
      </c>
      <c r="J46" s="202">
        <f>SUM(K46:M46)</f>
        <v>3299</v>
      </c>
      <c r="K46" s="202">
        <v>31</v>
      </c>
      <c r="L46" s="202">
        <v>326</v>
      </c>
      <c r="M46" s="202">
        <v>2942</v>
      </c>
      <c r="N46" s="871">
        <f>ROUND(J46/'- 5 -'!E17*100,1)</f>
        <v>41.6</v>
      </c>
      <c r="O46" s="869">
        <v>55.7</v>
      </c>
    </row>
    <row r="47" spans="1:15" ht="18" customHeight="1">
      <c r="A47" s="862">
        <v>24</v>
      </c>
      <c r="B47" s="202">
        <f>SUM(C47:E47)</f>
        <v>493</v>
      </c>
      <c r="C47" s="202">
        <v>3</v>
      </c>
      <c r="D47" s="202">
        <v>45</v>
      </c>
      <c r="E47" s="202">
        <v>445</v>
      </c>
      <c r="F47" s="202">
        <f>SUM(G47:I47)</f>
        <v>9368</v>
      </c>
      <c r="G47" s="202">
        <v>83</v>
      </c>
      <c r="H47" s="202">
        <v>828</v>
      </c>
      <c r="I47" s="202">
        <v>8457</v>
      </c>
      <c r="J47" s="202">
        <f>SUM(K47:M47)</f>
        <v>3201</v>
      </c>
      <c r="K47" s="202">
        <v>32</v>
      </c>
      <c r="L47" s="202">
        <v>328</v>
      </c>
      <c r="M47" s="202">
        <v>2841</v>
      </c>
      <c r="N47" s="871">
        <f>ROUND(J47/'- 5 -'!E18*100,1)</f>
        <v>41.7</v>
      </c>
      <c r="O47" s="869">
        <v>55.1</v>
      </c>
    </row>
    <row r="48" spans="1:15" ht="18" customHeight="1">
      <c r="A48" s="862">
        <v>25</v>
      </c>
      <c r="B48" s="202">
        <f>SUM(C48:E48)</f>
        <v>491</v>
      </c>
      <c r="C48" s="202">
        <v>3</v>
      </c>
      <c r="D48" s="202">
        <v>44</v>
      </c>
      <c r="E48" s="202">
        <v>444</v>
      </c>
      <c r="F48" s="202">
        <f t="shared" si="6"/>
        <v>9431</v>
      </c>
      <c r="G48" s="202">
        <v>83</v>
      </c>
      <c r="H48" s="202">
        <v>783</v>
      </c>
      <c r="I48" s="202">
        <v>8565</v>
      </c>
      <c r="J48" s="202">
        <f t="shared" si="7"/>
        <v>3251</v>
      </c>
      <c r="K48" s="202">
        <v>31</v>
      </c>
      <c r="L48" s="202">
        <v>303</v>
      </c>
      <c r="M48" s="202">
        <v>2917</v>
      </c>
      <c r="N48" s="871">
        <f>ROUND(J48/'- 5 -'!E19*100,1)</f>
        <v>41.5</v>
      </c>
      <c r="O48" s="869">
        <f>O50</f>
        <v>54.752999822688686</v>
      </c>
    </row>
    <row r="50" spans="14:15" ht="12">
      <c r="N50" s="1143">
        <f>3251/7838*100</f>
        <v>41.477417708599134</v>
      </c>
      <c r="O50" s="1143">
        <f>595976/1088481*100</f>
        <v>54.752999822688686</v>
      </c>
    </row>
  </sheetData>
  <sheetProtection/>
  <mergeCells count="6">
    <mergeCell ref="E10:E11"/>
    <mergeCell ref="A35:A36"/>
    <mergeCell ref="A10:A11"/>
    <mergeCell ref="B10:B11"/>
    <mergeCell ref="C10:C11"/>
    <mergeCell ref="D10:D11"/>
  </mergeCells>
  <conditionalFormatting sqref="A1:IV65536">
    <cfRule type="expression" priority="1" dxfId="6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8" r:id="rId1"/>
  <headerFooter alignWithMargins="0">
    <oddFooter>&amp;C&amp;A</oddFooter>
  </headerFooter>
</worksheet>
</file>

<file path=xl/worksheets/sheet17.xml><?xml version="1.0" encoding="utf-8"?>
<worksheet xmlns="http://schemas.openxmlformats.org/spreadsheetml/2006/main" xmlns:r="http://schemas.openxmlformats.org/officeDocument/2006/relationships">
  <sheetPr codeName="Sheet18">
    <tabColor theme="5" tint="0.5999900102615356"/>
  </sheetPr>
  <dimension ref="A1:X39"/>
  <sheetViews>
    <sheetView showGridLines="0" zoomScaleSheetLayoutView="120" workbookViewId="0" topLeftCell="A1">
      <selection activeCell="J33" sqref="J33:K34"/>
    </sheetView>
  </sheetViews>
  <sheetFormatPr defaultColWidth="8.875" defaultRowHeight="13.5"/>
  <cols>
    <col min="1" max="1" width="2.75390625" style="806" customWidth="1"/>
    <col min="2" max="2" width="5.625" style="806" customWidth="1"/>
    <col min="3" max="23" width="3.75390625" style="806" customWidth="1"/>
    <col min="24" max="16384" width="8.875" style="806" customWidth="1"/>
  </cols>
  <sheetData>
    <row r="1" spans="1:23" ht="15" customHeight="1">
      <c r="A1" s="819" t="s">
        <v>1178</v>
      </c>
      <c r="B1" s="820"/>
      <c r="C1" s="820"/>
      <c r="D1" s="820"/>
      <c r="E1" s="820"/>
      <c r="F1" s="820"/>
      <c r="G1" s="820"/>
      <c r="H1" s="820"/>
      <c r="I1" s="820"/>
      <c r="J1" s="820"/>
      <c r="K1" s="820"/>
      <c r="L1" s="820"/>
      <c r="M1" s="820"/>
      <c r="N1" s="820"/>
      <c r="O1" s="820"/>
      <c r="P1" s="820"/>
      <c r="Q1" s="820"/>
      <c r="R1" s="820"/>
      <c r="S1" s="820"/>
      <c r="T1" s="821"/>
      <c r="U1" s="820"/>
      <c r="V1" s="820"/>
      <c r="W1" s="820"/>
    </row>
    <row r="2" spans="1:23" ht="15" customHeight="1">
      <c r="A2" s="819" t="s">
        <v>1179</v>
      </c>
      <c r="B2" s="820"/>
      <c r="C2" s="820"/>
      <c r="D2" s="820"/>
      <c r="E2" s="820"/>
      <c r="F2" s="820"/>
      <c r="G2" s="820"/>
      <c r="H2" s="820"/>
      <c r="I2" s="820"/>
      <c r="J2" s="820"/>
      <c r="K2" s="820"/>
      <c r="L2" s="820"/>
      <c r="M2" s="820"/>
      <c r="N2" s="820"/>
      <c r="O2" s="820"/>
      <c r="P2" s="820"/>
      <c r="Q2" s="820"/>
      <c r="R2" s="820"/>
      <c r="S2" s="820"/>
      <c r="T2" s="820"/>
      <c r="U2" s="820"/>
      <c r="V2" s="820"/>
      <c r="W2" s="820"/>
    </row>
    <row r="3" spans="1:23" ht="15" customHeight="1">
      <c r="A3" s="819" t="s">
        <v>1180</v>
      </c>
      <c r="B3" s="820"/>
      <c r="C3" s="820"/>
      <c r="D3" s="820"/>
      <c r="E3" s="820"/>
      <c r="F3" s="820"/>
      <c r="G3" s="820"/>
      <c r="H3" s="820"/>
      <c r="I3" s="820"/>
      <c r="J3" s="820"/>
      <c r="K3" s="820"/>
      <c r="L3" s="820"/>
      <c r="M3" s="820"/>
      <c r="N3" s="820"/>
      <c r="O3" s="820"/>
      <c r="P3" s="820"/>
      <c r="Q3" s="820"/>
      <c r="R3" s="820"/>
      <c r="S3" s="820"/>
      <c r="T3" s="820"/>
      <c r="U3" s="820"/>
      <c r="V3" s="820"/>
      <c r="W3" s="820"/>
    </row>
    <row r="4" spans="1:23" ht="18" customHeight="1">
      <c r="A4" s="820"/>
      <c r="B4" s="820"/>
      <c r="C4" s="820"/>
      <c r="D4" s="820"/>
      <c r="E4" s="820"/>
      <c r="F4" s="820"/>
      <c r="G4" s="820"/>
      <c r="H4" s="820"/>
      <c r="I4" s="820"/>
      <c r="J4" s="820"/>
      <c r="K4" s="820"/>
      <c r="L4" s="820"/>
      <c r="M4" s="820"/>
      <c r="N4" s="820"/>
      <c r="O4" s="820"/>
      <c r="P4" s="820"/>
      <c r="Q4" s="820"/>
      <c r="R4" s="820"/>
      <c r="S4" s="820"/>
      <c r="T4" s="820"/>
      <c r="U4" s="820"/>
      <c r="V4" s="820"/>
      <c r="W4" s="820"/>
    </row>
    <row r="5" spans="1:23" ht="18" customHeight="1">
      <c r="A5" s="820"/>
      <c r="B5" s="820"/>
      <c r="C5" s="820"/>
      <c r="D5" s="820"/>
      <c r="E5" s="820"/>
      <c r="F5" s="820"/>
      <c r="G5" s="820"/>
      <c r="H5" s="820"/>
      <c r="I5" s="820"/>
      <c r="J5" s="820"/>
      <c r="K5" s="820"/>
      <c r="L5" s="820"/>
      <c r="M5" s="820"/>
      <c r="N5" s="820"/>
      <c r="O5" s="820"/>
      <c r="P5" s="820"/>
      <c r="Q5" s="820"/>
      <c r="R5" s="820"/>
      <c r="S5" s="820"/>
      <c r="T5" s="820"/>
      <c r="U5" s="820"/>
      <c r="V5" s="820"/>
      <c r="W5" s="820"/>
    </row>
    <row r="6" spans="1:23" ht="18" customHeight="1">
      <c r="A6" s="822" t="s">
        <v>567</v>
      </c>
      <c r="B6" s="820"/>
      <c r="C6" s="820"/>
      <c r="D6" s="820"/>
      <c r="E6" s="820"/>
      <c r="F6" s="820"/>
      <c r="G6" s="820"/>
      <c r="H6" s="820"/>
      <c r="I6" s="820"/>
      <c r="J6" s="820"/>
      <c r="K6" s="820"/>
      <c r="L6" s="820"/>
      <c r="M6" s="820"/>
      <c r="N6" s="820"/>
      <c r="O6" s="820"/>
      <c r="P6" s="820"/>
      <c r="Q6" s="820"/>
      <c r="R6" s="820"/>
      <c r="S6" s="820"/>
      <c r="T6" s="820"/>
      <c r="U6" s="820"/>
      <c r="V6" s="820"/>
      <c r="W6" s="823" t="s">
        <v>589</v>
      </c>
    </row>
    <row r="7" spans="1:23" ht="18" customHeight="1">
      <c r="A7" s="1268" t="s">
        <v>590</v>
      </c>
      <c r="B7" s="1269"/>
      <c r="C7" s="1269"/>
      <c r="D7" s="1269"/>
      <c r="E7" s="1269"/>
      <c r="F7" s="1269"/>
      <c r="G7" s="1269"/>
      <c r="H7" s="1269"/>
      <c r="I7" s="1269"/>
      <c r="J7" s="1269"/>
      <c r="K7" s="1269"/>
      <c r="L7" s="1269"/>
      <c r="M7" s="1269"/>
      <c r="N7" s="1269"/>
      <c r="O7" s="1269"/>
      <c r="P7" s="1269"/>
      <c r="Q7" s="1269"/>
      <c r="R7" s="1269"/>
      <c r="S7" s="1269"/>
      <c r="T7" s="1269"/>
      <c r="U7" s="1269"/>
      <c r="V7" s="1269"/>
      <c r="W7" s="1270"/>
    </row>
    <row r="8" spans="1:23" ht="18" customHeight="1">
      <c r="A8" s="1284" t="s">
        <v>568</v>
      </c>
      <c r="B8" s="1285"/>
      <c r="C8" s="1290" t="s">
        <v>915</v>
      </c>
      <c r="D8" s="1294"/>
      <c r="E8" s="1291"/>
      <c r="F8" s="1290" t="s">
        <v>569</v>
      </c>
      <c r="G8" s="1291"/>
      <c r="H8" s="1290" t="s">
        <v>570</v>
      </c>
      <c r="I8" s="1291"/>
      <c r="J8" s="1290" t="s">
        <v>571</v>
      </c>
      <c r="K8" s="1291"/>
      <c r="L8" s="1271" t="s">
        <v>572</v>
      </c>
      <c r="M8" s="1291"/>
      <c r="N8" s="1271" t="s">
        <v>573</v>
      </c>
      <c r="O8" s="1294"/>
      <c r="P8" s="1290" t="s">
        <v>574</v>
      </c>
      <c r="Q8" s="1291"/>
      <c r="R8" s="1290" t="s">
        <v>575</v>
      </c>
      <c r="S8" s="1291"/>
      <c r="T8" s="1290" t="s">
        <v>576</v>
      </c>
      <c r="U8" s="1294"/>
      <c r="V8" s="1271" t="s">
        <v>577</v>
      </c>
      <c r="W8" s="1272"/>
    </row>
    <row r="9" spans="1:24" ht="18" customHeight="1">
      <c r="A9" s="1284"/>
      <c r="B9" s="1285"/>
      <c r="C9" s="1292"/>
      <c r="D9" s="1295"/>
      <c r="E9" s="1293"/>
      <c r="F9" s="1292"/>
      <c r="G9" s="1293"/>
      <c r="H9" s="1292"/>
      <c r="I9" s="1293"/>
      <c r="J9" s="1292"/>
      <c r="K9" s="1293"/>
      <c r="L9" s="1292"/>
      <c r="M9" s="1293"/>
      <c r="N9" s="1292"/>
      <c r="O9" s="1295"/>
      <c r="P9" s="1292"/>
      <c r="Q9" s="1293"/>
      <c r="R9" s="1292"/>
      <c r="S9" s="1293"/>
      <c r="T9" s="1292"/>
      <c r="U9" s="1295"/>
      <c r="V9" s="1273"/>
      <c r="W9" s="1274"/>
      <c r="X9" s="824"/>
    </row>
    <row r="10" spans="1:23" ht="18" customHeight="1">
      <c r="A10" s="1286"/>
      <c r="B10" s="1287"/>
      <c r="C10" s="825" t="s">
        <v>915</v>
      </c>
      <c r="D10" s="825" t="s">
        <v>935</v>
      </c>
      <c r="E10" s="825" t="s">
        <v>936</v>
      </c>
      <c r="F10" s="825" t="s">
        <v>935</v>
      </c>
      <c r="G10" s="825" t="s">
        <v>936</v>
      </c>
      <c r="H10" s="825" t="s">
        <v>935</v>
      </c>
      <c r="I10" s="825" t="s">
        <v>936</v>
      </c>
      <c r="J10" s="825" t="s">
        <v>935</v>
      </c>
      <c r="K10" s="825" t="s">
        <v>936</v>
      </c>
      <c r="L10" s="825" t="s">
        <v>935</v>
      </c>
      <c r="M10" s="825" t="s">
        <v>936</v>
      </c>
      <c r="N10" s="825" t="s">
        <v>935</v>
      </c>
      <c r="O10" s="825" t="s">
        <v>936</v>
      </c>
      <c r="P10" s="825" t="s">
        <v>935</v>
      </c>
      <c r="Q10" s="825" t="s">
        <v>936</v>
      </c>
      <c r="R10" s="825" t="s">
        <v>935</v>
      </c>
      <c r="S10" s="825" t="s">
        <v>936</v>
      </c>
      <c r="T10" s="825" t="s">
        <v>578</v>
      </c>
      <c r="U10" s="826" t="s">
        <v>936</v>
      </c>
      <c r="V10" s="825" t="s">
        <v>935</v>
      </c>
      <c r="W10" s="825" t="s">
        <v>936</v>
      </c>
    </row>
    <row r="11" spans="1:23" ht="18" customHeight="1">
      <c r="A11" s="1288" t="s">
        <v>579</v>
      </c>
      <c r="B11" s="825" t="s">
        <v>915</v>
      </c>
      <c r="C11" s="827">
        <f>D11+E11</f>
        <v>744</v>
      </c>
      <c r="D11" s="827">
        <f>F11+H11+J11+L11+N11+P11+R11+T11+V11+C23+E23</f>
        <v>74</v>
      </c>
      <c r="E11" s="827">
        <f aca="true" t="shared" si="0" ref="E11:E18">G11+I11+K11+M11+O11+Q11+S11+U11+W11+D23+F23</f>
        <v>670</v>
      </c>
      <c r="F11" s="827">
        <f>SUM(F12:F14)</f>
        <v>55</v>
      </c>
      <c r="G11" s="827">
        <f aca="true" t="shared" si="1" ref="G11:W11">SUM(G12:G14)</f>
        <v>27</v>
      </c>
      <c r="H11" s="827">
        <f t="shared" si="1"/>
        <v>3</v>
      </c>
      <c r="I11" s="827">
        <f t="shared" si="1"/>
        <v>13</v>
      </c>
      <c r="J11" s="827">
        <f t="shared" si="1"/>
        <v>1</v>
      </c>
      <c r="K11" s="827">
        <f t="shared" si="1"/>
        <v>22</v>
      </c>
      <c r="L11" s="827">
        <f t="shared" si="1"/>
        <v>0</v>
      </c>
      <c r="M11" s="827">
        <f t="shared" si="1"/>
        <v>21</v>
      </c>
      <c r="N11" s="827">
        <f t="shared" si="1"/>
        <v>0</v>
      </c>
      <c r="O11" s="827">
        <f t="shared" si="1"/>
        <v>6</v>
      </c>
      <c r="P11" s="827">
        <f t="shared" si="1"/>
        <v>15</v>
      </c>
      <c r="Q11" s="827">
        <f t="shared" si="1"/>
        <v>553</v>
      </c>
      <c r="R11" s="827">
        <f t="shared" si="1"/>
        <v>0</v>
      </c>
      <c r="S11" s="827">
        <f t="shared" si="1"/>
        <v>4</v>
      </c>
      <c r="T11" s="827">
        <f t="shared" si="1"/>
        <v>0</v>
      </c>
      <c r="U11" s="827">
        <f t="shared" si="1"/>
        <v>2</v>
      </c>
      <c r="V11" s="827">
        <f t="shared" si="1"/>
        <v>0</v>
      </c>
      <c r="W11" s="827">
        <f t="shared" si="1"/>
        <v>0</v>
      </c>
    </row>
    <row r="12" spans="1:23" s="833" customFormat="1" ht="18" customHeight="1">
      <c r="A12" s="1289"/>
      <c r="B12" s="828" t="s">
        <v>917</v>
      </c>
      <c r="C12" s="827">
        <f aca="true" t="shared" si="2" ref="C12:C18">D12+E12</f>
        <v>6</v>
      </c>
      <c r="D12" s="827">
        <f aca="true" t="shared" si="3" ref="D12:D18">F12+H12+J12+L12+N12+P12+R12+T12+V12+C24+E24</f>
        <v>1</v>
      </c>
      <c r="E12" s="827">
        <f t="shared" si="0"/>
        <v>5</v>
      </c>
      <c r="F12" s="829">
        <v>0</v>
      </c>
      <c r="G12" s="829">
        <v>0</v>
      </c>
      <c r="H12" s="829">
        <v>0</v>
      </c>
      <c r="I12" s="829">
        <v>0</v>
      </c>
      <c r="J12" s="829">
        <v>0</v>
      </c>
      <c r="K12" s="829">
        <v>1</v>
      </c>
      <c r="L12" s="829">
        <v>0</v>
      </c>
      <c r="M12" s="829">
        <v>0</v>
      </c>
      <c r="N12" s="830">
        <v>0</v>
      </c>
      <c r="O12" s="831">
        <v>0</v>
      </c>
      <c r="P12" s="829">
        <v>1</v>
      </c>
      <c r="Q12" s="832">
        <v>3</v>
      </c>
      <c r="R12" s="829">
        <v>0</v>
      </c>
      <c r="S12" s="829">
        <v>0</v>
      </c>
      <c r="T12" s="829">
        <v>0</v>
      </c>
      <c r="U12" s="831">
        <v>1</v>
      </c>
      <c r="V12" s="829">
        <v>0</v>
      </c>
      <c r="W12" s="829">
        <v>0</v>
      </c>
    </row>
    <row r="13" spans="1:23" s="833" customFormat="1" ht="18" customHeight="1">
      <c r="A13" s="1289"/>
      <c r="B13" s="828" t="s">
        <v>926</v>
      </c>
      <c r="C13" s="827">
        <f t="shared" si="2"/>
        <v>65</v>
      </c>
      <c r="D13" s="827">
        <f t="shared" si="3"/>
        <v>6</v>
      </c>
      <c r="E13" s="827">
        <f t="shared" si="0"/>
        <v>59</v>
      </c>
      <c r="F13" s="832">
        <v>4</v>
      </c>
      <c r="G13" s="832">
        <v>2</v>
      </c>
      <c r="H13" s="829">
        <v>0</v>
      </c>
      <c r="I13" s="829">
        <v>1</v>
      </c>
      <c r="J13" s="829">
        <v>1</v>
      </c>
      <c r="K13" s="832">
        <v>6</v>
      </c>
      <c r="L13" s="829">
        <v>0</v>
      </c>
      <c r="M13" s="829">
        <v>0</v>
      </c>
      <c r="N13" s="829">
        <v>0</v>
      </c>
      <c r="O13" s="831">
        <v>0</v>
      </c>
      <c r="P13" s="832">
        <v>1</v>
      </c>
      <c r="Q13" s="832">
        <v>38</v>
      </c>
      <c r="R13" s="829">
        <v>0</v>
      </c>
      <c r="S13" s="829">
        <v>0</v>
      </c>
      <c r="T13" s="829">
        <v>0</v>
      </c>
      <c r="U13" s="831">
        <v>1</v>
      </c>
      <c r="V13" s="829">
        <v>0</v>
      </c>
      <c r="W13" s="829">
        <v>0</v>
      </c>
    </row>
    <row r="14" spans="1:23" s="833" customFormat="1" ht="18" customHeight="1">
      <c r="A14" s="1296"/>
      <c r="B14" s="828" t="s">
        <v>950</v>
      </c>
      <c r="C14" s="827">
        <f t="shared" si="2"/>
        <v>673</v>
      </c>
      <c r="D14" s="827">
        <f t="shared" si="3"/>
        <v>67</v>
      </c>
      <c r="E14" s="827">
        <f t="shared" si="0"/>
        <v>606</v>
      </c>
      <c r="F14" s="832">
        <v>51</v>
      </c>
      <c r="G14" s="832">
        <v>25</v>
      </c>
      <c r="H14" s="829">
        <v>3</v>
      </c>
      <c r="I14" s="829">
        <v>12</v>
      </c>
      <c r="J14" s="829">
        <v>0</v>
      </c>
      <c r="K14" s="832">
        <v>15</v>
      </c>
      <c r="L14" s="829">
        <v>0</v>
      </c>
      <c r="M14" s="829">
        <v>21</v>
      </c>
      <c r="N14" s="829">
        <v>0</v>
      </c>
      <c r="O14" s="831">
        <v>6</v>
      </c>
      <c r="P14" s="832">
        <v>13</v>
      </c>
      <c r="Q14" s="832">
        <v>512</v>
      </c>
      <c r="R14" s="829">
        <v>0</v>
      </c>
      <c r="S14" s="832">
        <v>4</v>
      </c>
      <c r="T14" s="829">
        <v>0</v>
      </c>
      <c r="U14" s="831">
        <v>0</v>
      </c>
      <c r="V14" s="829">
        <v>0</v>
      </c>
      <c r="W14" s="829">
        <v>0</v>
      </c>
    </row>
    <row r="15" spans="1:23" s="833" customFormat="1" ht="18" customHeight="1">
      <c r="A15" s="1288" t="s">
        <v>580</v>
      </c>
      <c r="B15" s="828" t="s">
        <v>915</v>
      </c>
      <c r="C15" s="832">
        <f>D15+E15</f>
        <v>219</v>
      </c>
      <c r="D15" s="832">
        <f>F15+H15+J15+L15+N15+P15+R15+T15+V15+C27+E27</f>
        <v>18</v>
      </c>
      <c r="E15" s="827">
        <f t="shared" si="0"/>
        <v>201</v>
      </c>
      <c r="F15" s="827">
        <f>SUM(F16:F18)</f>
        <v>13</v>
      </c>
      <c r="G15" s="827">
        <f aca="true" t="shared" si="4" ref="G15:W15">SUM(G16:G18)</f>
        <v>8</v>
      </c>
      <c r="H15" s="827">
        <f t="shared" si="4"/>
        <v>0</v>
      </c>
      <c r="I15" s="827">
        <f t="shared" si="4"/>
        <v>5</v>
      </c>
      <c r="J15" s="827">
        <f t="shared" si="4"/>
        <v>0</v>
      </c>
      <c r="K15" s="827">
        <f t="shared" si="4"/>
        <v>0</v>
      </c>
      <c r="L15" s="827">
        <f t="shared" si="4"/>
        <v>0</v>
      </c>
      <c r="M15" s="827">
        <f t="shared" si="4"/>
        <v>2</v>
      </c>
      <c r="N15" s="827">
        <f t="shared" si="4"/>
        <v>0</v>
      </c>
      <c r="O15" s="827">
        <f t="shared" si="4"/>
        <v>2</v>
      </c>
      <c r="P15" s="827">
        <f t="shared" si="4"/>
        <v>1</v>
      </c>
      <c r="Q15" s="827">
        <f t="shared" si="4"/>
        <v>140</v>
      </c>
      <c r="R15" s="827">
        <f t="shared" si="4"/>
        <v>0</v>
      </c>
      <c r="S15" s="827">
        <f t="shared" si="4"/>
        <v>6</v>
      </c>
      <c r="T15" s="827">
        <f t="shared" si="4"/>
        <v>0</v>
      </c>
      <c r="U15" s="827">
        <f t="shared" si="4"/>
        <v>1</v>
      </c>
      <c r="V15" s="827">
        <f t="shared" si="4"/>
        <v>0</v>
      </c>
      <c r="W15" s="827">
        <f t="shared" si="4"/>
        <v>0</v>
      </c>
    </row>
    <row r="16" spans="1:23" s="833" customFormat="1" ht="18" customHeight="1">
      <c r="A16" s="1289"/>
      <c r="B16" s="828" t="s">
        <v>917</v>
      </c>
      <c r="C16" s="832">
        <f>D16+E16</f>
        <v>4</v>
      </c>
      <c r="D16" s="832">
        <f>F16+H16+J16+L16+N16+P16+R16+T16+V16+C28+E28</f>
        <v>1</v>
      </c>
      <c r="E16" s="827">
        <f t="shared" si="0"/>
        <v>3</v>
      </c>
      <c r="F16" s="829">
        <v>1</v>
      </c>
      <c r="G16" s="829">
        <v>0</v>
      </c>
      <c r="H16" s="829">
        <v>0</v>
      </c>
      <c r="I16" s="829">
        <v>0</v>
      </c>
      <c r="J16" s="829">
        <v>0</v>
      </c>
      <c r="K16" s="829">
        <v>0</v>
      </c>
      <c r="L16" s="829">
        <v>0</v>
      </c>
      <c r="M16" s="829">
        <v>0</v>
      </c>
      <c r="N16" s="829">
        <v>0</v>
      </c>
      <c r="O16" s="829">
        <v>0</v>
      </c>
      <c r="P16" s="829">
        <v>0</v>
      </c>
      <c r="Q16" s="829">
        <v>0</v>
      </c>
      <c r="R16" s="829">
        <v>0</v>
      </c>
      <c r="S16" s="829">
        <v>0</v>
      </c>
      <c r="T16" s="829">
        <v>0</v>
      </c>
      <c r="U16" s="829">
        <v>0</v>
      </c>
      <c r="V16" s="829">
        <v>0</v>
      </c>
      <c r="W16" s="829">
        <v>0</v>
      </c>
    </row>
    <row r="17" spans="1:23" s="833" customFormat="1" ht="18" customHeight="1">
      <c r="A17" s="1289"/>
      <c r="B17" s="828" t="s">
        <v>926</v>
      </c>
      <c r="C17" s="827">
        <f t="shared" si="2"/>
        <v>9</v>
      </c>
      <c r="D17" s="827">
        <f t="shared" si="3"/>
        <v>3</v>
      </c>
      <c r="E17" s="827">
        <f t="shared" si="0"/>
        <v>6</v>
      </c>
      <c r="F17" s="829">
        <v>3</v>
      </c>
      <c r="G17" s="829">
        <v>2</v>
      </c>
      <c r="H17" s="829">
        <v>0</v>
      </c>
      <c r="I17" s="829">
        <v>1</v>
      </c>
      <c r="J17" s="829">
        <v>0</v>
      </c>
      <c r="K17" s="829">
        <v>0</v>
      </c>
      <c r="L17" s="829">
        <v>0</v>
      </c>
      <c r="M17" s="829">
        <v>0</v>
      </c>
      <c r="N17" s="829">
        <v>0</v>
      </c>
      <c r="O17" s="829">
        <v>0</v>
      </c>
      <c r="P17" s="829">
        <v>0</v>
      </c>
      <c r="Q17" s="829">
        <v>0</v>
      </c>
      <c r="R17" s="829">
        <v>0</v>
      </c>
      <c r="S17" s="829">
        <v>0</v>
      </c>
      <c r="T17" s="829">
        <v>0</v>
      </c>
      <c r="U17" s="831">
        <v>0</v>
      </c>
      <c r="V17" s="829">
        <v>0</v>
      </c>
      <c r="W17" s="829">
        <v>0</v>
      </c>
    </row>
    <row r="18" spans="1:23" ht="18" customHeight="1">
      <c r="A18" s="1289"/>
      <c r="B18" s="834" t="s">
        <v>950</v>
      </c>
      <c r="C18" s="827">
        <f t="shared" si="2"/>
        <v>206</v>
      </c>
      <c r="D18" s="827">
        <f t="shared" si="3"/>
        <v>14</v>
      </c>
      <c r="E18" s="827">
        <f t="shared" si="0"/>
        <v>192</v>
      </c>
      <c r="F18" s="835">
        <v>9</v>
      </c>
      <c r="G18" s="827">
        <v>6</v>
      </c>
      <c r="H18" s="829">
        <v>0</v>
      </c>
      <c r="I18" s="830">
        <v>4</v>
      </c>
      <c r="J18" s="829">
        <v>0</v>
      </c>
      <c r="K18" s="829">
        <v>0</v>
      </c>
      <c r="L18" s="829">
        <v>0</v>
      </c>
      <c r="M18" s="830">
        <v>2</v>
      </c>
      <c r="N18" s="829">
        <v>0</v>
      </c>
      <c r="O18" s="836">
        <v>2</v>
      </c>
      <c r="P18" s="829">
        <v>1</v>
      </c>
      <c r="Q18" s="827">
        <v>140</v>
      </c>
      <c r="R18" s="829">
        <v>0</v>
      </c>
      <c r="S18" s="829">
        <v>6</v>
      </c>
      <c r="T18" s="829">
        <v>0</v>
      </c>
      <c r="U18" s="829">
        <v>1</v>
      </c>
      <c r="V18" s="829">
        <v>0</v>
      </c>
      <c r="W18" s="829">
        <v>0</v>
      </c>
    </row>
    <row r="19" spans="1:20" ht="18" customHeight="1">
      <c r="A19" s="1268" t="s">
        <v>591</v>
      </c>
      <c r="B19" s="1269"/>
      <c r="C19" s="1269"/>
      <c r="D19" s="1269"/>
      <c r="E19" s="1269"/>
      <c r="F19" s="1270"/>
      <c r="G19" s="1271" t="s">
        <v>592</v>
      </c>
      <c r="H19" s="1272"/>
      <c r="T19" s="837"/>
    </row>
    <row r="20" spans="1:20" ht="18" customHeight="1">
      <c r="A20" s="1284" t="s">
        <v>568</v>
      </c>
      <c r="B20" s="1285"/>
      <c r="C20" s="1304" t="s">
        <v>581</v>
      </c>
      <c r="D20" s="1305"/>
      <c r="E20" s="1290" t="s">
        <v>582</v>
      </c>
      <c r="F20" s="1291"/>
      <c r="G20" s="1271"/>
      <c r="H20" s="1272"/>
      <c r="T20" s="837"/>
    </row>
    <row r="21" spans="1:20" ht="18" customHeight="1">
      <c r="A21" s="1284"/>
      <c r="B21" s="1285"/>
      <c r="C21" s="1306"/>
      <c r="D21" s="1307"/>
      <c r="E21" s="1292"/>
      <c r="F21" s="1293"/>
      <c r="G21" s="1273"/>
      <c r="H21" s="1274"/>
      <c r="T21" s="837"/>
    </row>
    <row r="22" spans="1:20" ht="18" customHeight="1">
      <c r="A22" s="1286"/>
      <c r="B22" s="1287"/>
      <c r="C22" s="825" t="s">
        <v>578</v>
      </c>
      <c r="D22" s="826" t="s">
        <v>936</v>
      </c>
      <c r="E22" s="825" t="s">
        <v>935</v>
      </c>
      <c r="F22" s="825" t="s">
        <v>936</v>
      </c>
      <c r="G22" s="825" t="s">
        <v>935</v>
      </c>
      <c r="H22" s="825" t="s">
        <v>936</v>
      </c>
      <c r="T22" s="838"/>
    </row>
    <row r="23" spans="1:20" ht="18" customHeight="1">
      <c r="A23" s="1288" t="s">
        <v>579</v>
      </c>
      <c r="B23" s="825" t="s">
        <v>915</v>
      </c>
      <c r="C23" s="839">
        <f aca="true" t="shared" si="5" ref="C23:H23">SUM(C24:C26)</f>
        <v>0</v>
      </c>
      <c r="D23" s="839">
        <f t="shared" si="5"/>
        <v>1</v>
      </c>
      <c r="E23" s="839">
        <f t="shared" si="5"/>
        <v>0</v>
      </c>
      <c r="F23" s="839">
        <f t="shared" si="5"/>
        <v>21</v>
      </c>
      <c r="G23" s="839">
        <f t="shared" si="5"/>
        <v>3</v>
      </c>
      <c r="H23" s="839">
        <f t="shared" si="5"/>
        <v>19</v>
      </c>
      <c r="T23" s="840"/>
    </row>
    <row r="24" spans="1:20" s="833" customFormat="1" ht="18" customHeight="1">
      <c r="A24" s="1289"/>
      <c r="B24" s="828" t="s">
        <v>917</v>
      </c>
      <c r="C24" s="841">
        <v>0</v>
      </c>
      <c r="D24" s="841">
        <v>0</v>
      </c>
      <c r="E24" s="841">
        <v>0</v>
      </c>
      <c r="F24" s="841">
        <v>0</v>
      </c>
      <c r="G24" s="841">
        <v>0</v>
      </c>
      <c r="H24" s="841">
        <v>0</v>
      </c>
      <c r="T24" s="842"/>
    </row>
    <row r="25" spans="1:20" s="833" customFormat="1" ht="18" customHeight="1">
      <c r="A25" s="1289"/>
      <c r="B25" s="828" t="s">
        <v>926</v>
      </c>
      <c r="C25" s="841">
        <v>0</v>
      </c>
      <c r="D25" s="841">
        <v>0</v>
      </c>
      <c r="E25" s="841">
        <v>0</v>
      </c>
      <c r="F25" s="841">
        <v>11</v>
      </c>
      <c r="G25" s="841">
        <v>0</v>
      </c>
      <c r="H25" s="841">
        <v>6</v>
      </c>
      <c r="T25" s="842"/>
    </row>
    <row r="26" spans="1:20" s="833" customFormat="1" ht="18" customHeight="1">
      <c r="A26" s="1296"/>
      <c r="B26" s="828" t="s">
        <v>950</v>
      </c>
      <c r="C26" s="841">
        <v>0</v>
      </c>
      <c r="D26" s="841">
        <v>1</v>
      </c>
      <c r="E26" s="841">
        <v>0</v>
      </c>
      <c r="F26" s="843">
        <v>10</v>
      </c>
      <c r="G26" s="843">
        <v>3</v>
      </c>
      <c r="H26" s="843">
        <v>13</v>
      </c>
      <c r="T26" s="844"/>
    </row>
    <row r="27" spans="1:8" ht="18" customHeight="1">
      <c r="A27" s="1288" t="s">
        <v>580</v>
      </c>
      <c r="B27" s="828" t="s">
        <v>915</v>
      </c>
      <c r="C27" s="839">
        <f aca="true" t="shared" si="6" ref="C27:H27">SUM(C28:C30)</f>
        <v>0</v>
      </c>
      <c r="D27" s="839">
        <f t="shared" si="6"/>
        <v>2</v>
      </c>
      <c r="E27" s="839">
        <f>SUM(E28:E30)</f>
        <v>4</v>
      </c>
      <c r="F27" s="839">
        <f t="shared" si="6"/>
        <v>35</v>
      </c>
      <c r="G27" s="839">
        <f t="shared" si="6"/>
        <v>2</v>
      </c>
      <c r="H27" s="839">
        <f t="shared" si="6"/>
        <v>41</v>
      </c>
    </row>
    <row r="28" spans="1:8" ht="18" customHeight="1">
      <c r="A28" s="1289"/>
      <c r="B28" s="828" t="s">
        <v>917</v>
      </c>
      <c r="C28" s="841">
        <v>0</v>
      </c>
      <c r="D28" s="841">
        <v>0</v>
      </c>
      <c r="E28" s="841">
        <v>0</v>
      </c>
      <c r="F28" s="843">
        <v>3</v>
      </c>
      <c r="G28" s="841">
        <v>0</v>
      </c>
      <c r="H28" s="841">
        <v>0</v>
      </c>
    </row>
    <row r="29" spans="1:8" ht="18" customHeight="1">
      <c r="A29" s="1289"/>
      <c r="B29" s="828" t="s">
        <v>926</v>
      </c>
      <c r="C29" s="841">
        <v>0</v>
      </c>
      <c r="D29" s="841">
        <v>0</v>
      </c>
      <c r="E29" s="841">
        <v>0</v>
      </c>
      <c r="F29" s="843">
        <v>3</v>
      </c>
      <c r="G29" s="841">
        <v>0</v>
      </c>
      <c r="H29" s="841">
        <v>17</v>
      </c>
    </row>
    <row r="30" spans="1:8" ht="18" customHeight="1">
      <c r="A30" s="1296"/>
      <c r="B30" s="825" t="s">
        <v>950</v>
      </c>
      <c r="C30" s="841">
        <v>0</v>
      </c>
      <c r="D30" s="839">
        <v>2</v>
      </c>
      <c r="E30" s="845">
        <v>4</v>
      </c>
      <c r="F30" s="845">
        <v>29</v>
      </c>
      <c r="G30" s="841">
        <v>2</v>
      </c>
      <c r="H30" s="845">
        <v>24</v>
      </c>
    </row>
    <row r="31" spans="1:8" ht="12.75" customHeight="1">
      <c r="A31" s="846"/>
      <c r="B31" s="847"/>
      <c r="C31" s="848"/>
      <c r="D31" s="849"/>
      <c r="E31" s="850"/>
      <c r="F31" s="850"/>
      <c r="G31" s="848"/>
      <c r="H31" s="850"/>
    </row>
    <row r="32" spans="1:11" ht="18" customHeight="1">
      <c r="A32" s="1268" t="s">
        <v>583</v>
      </c>
      <c r="B32" s="1269"/>
      <c r="C32" s="1269"/>
      <c r="D32" s="1269"/>
      <c r="E32" s="1269"/>
      <c r="F32" s="1269"/>
      <c r="G32" s="1269"/>
      <c r="H32" s="1269"/>
      <c r="I32" s="1269"/>
      <c r="J32" s="1269"/>
      <c r="K32" s="1270"/>
    </row>
    <row r="33" spans="1:11" ht="18" customHeight="1">
      <c r="A33" s="1282" t="s">
        <v>568</v>
      </c>
      <c r="B33" s="1283"/>
      <c r="C33" s="1297" t="s">
        <v>915</v>
      </c>
      <c r="D33" s="1298"/>
      <c r="E33" s="1299"/>
      <c r="F33" s="1300" t="s">
        <v>584</v>
      </c>
      <c r="G33" s="1301"/>
      <c r="H33" s="1275" t="s">
        <v>1107</v>
      </c>
      <c r="I33" s="1276"/>
      <c r="J33" s="1275" t="s">
        <v>593</v>
      </c>
      <c r="K33" s="1279"/>
    </row>
    <row r="34" spans="1:11" ht="18" customHeight="1">
      <c r="A34" s="1284"/>
      <c r="B34" s="1285"/>
      <c r="C34" s="1292"/>
      <c r="D34" s="1295"/>
      <c r="E34" s="1293"/>
      <c r="F34" s="1302"/>
      <c r="G34" s="1303"/>
      <c r="H34" s="1277"/>
      <c r="I34" s="1278"/>
      <c r="J34" s="1280"/>
      <c r="K34" s="1281"/>
    </row>
    <row r="35" spans="1:11" ht="18" customHeight="1">
      <c r="A35" s="1286"/>
      <c r="B35" s="1287"/>
      <c r="C35" s="825" t="s">
        <v>915</v>
      </c>
      <c r="D35" s="825" t="s">
        <v>935</v>
      </c>
      <c r="E35" s="825" t="s">
        <v>936</v>
      </c>
      <c r="F35" s="825" t="s">
        <v>935</v>
      </c>
      <c r="G35" s="825" t="s">
        <v>936</v>
      </c>
      <c r="H35" s="825" t="s">
        <v>578</v>
      </c>
      <c r="I35" s="825" t="s">
        <v>585</v>
      </c>
      <c r="J35" s="825" t="s">
        <v>935</v>
      </c>
      <c r="K35" s="825" t="s">
        <v>936</v>
      </c>
    </row>
    <row r="36" spans="1:11" ht="18" customHeight="1">
      <c r="A36" s="1288" t="s">
        <v>579</v>
      </c>
      <c r="B36" s="826" t="s">
        <v>915</v>
      </c>
      <c r="C36" s="845">
        <f>D36+E36</f>
        <v>126</v>
      </c>
      <c r="D36" s="845">
        <f>F36+H36+J36</f>
        <v>61</v>
      </c>
      <c r="E36" s="845">
        <f>G36+I36+K36</f>
        <v>65</v>
      </c>
      <c r="F36" s="845">
        <f aca="true" t="shared" si="7" ref="F36:K36">SUM(F37:F39)</f>
        <v>26</v>
      </c>
      <c r="G36" s="845">
        <f t="shared" si="7"/>
        <v>45</v>
      </c>
      <c r="H36" s="845">
        <f t="shared" si="7"/>
        <v>0</v>
      </c>
      <c r="I36" s="845">
        <f t="shared" si="7"/>
        <v>1</v>
      </c>
      <c r="J36" s="845">
        <f t="shared" si="7"/>
        <v>35</v>
      </c>
      <c r="K36" s="845">
        <f t="shared" si="7"/>
        <v>19</v>
      </c>
    </row>
    <row r="37" spans="1:11" ht="18" customHeight="1">
      <c r="A37" s="1289"/>
      <c r="B37" s="851" t="s">
        <v>917</v>
      </c>
      <c r="C37" s="845">
        <f>D37+E37</f>
        <v>1</v>
      </c>
      <c r="D37" s="845">
        <f>F37+H37+J37</f>
        <v>0</v>
      </c>
      <c r="E37" s="845">
        <v>1</v>
      </c>
      <c r="F37" s="841">
        <v>0</v>
      </c>
      <c r="G37" s="843">
        <v>1</v>
      </c>
      <c r="H37" s="839">
        <v>0</v>
      </c>
      <c r="I37" s="839">
        <v>0</v>
      </c>
      <c r="J37" s="841">
        <v>0</v>
      </c>
      <c r="K37" s="841">
        <v>0</v>
      </c>
    </row>
    <row r="38" spans="1:11" ht="18" customHeight="1">
      <c r="A38" s="1289"/>
      <c r="B38" s="851" t="s">
        <v>926</v>
      </c>
      <c r="C38" s="845">
        <f>D38+E38</f>
        <v>3</v>
      </c>
      <c r="D38" s="845">
        <f>F38+H38+J38</f>
        <v>2</v>
      </c>
      <c r="E38" s="845">
        <v>1</v>
      </c>
      <c r="F38" s="841">
        <v>1</v>
      </c>
      <c r="G38" s="841">
        <v>1</v>
      </c>
      <c r="H38" s="839">
        <v>0</v>
      </c>
      <c r="I38" s="839">
        <v>0</v>
      </c>
      <c r="J38" s="841">
        <v>1</v>
      </c>
      <c r="K38" s="841">
        <v>0</v>
      </c>
    </row>
    <row r="39" spans="1:11" ht="18" customHeight="1">
      <c r="A39" s="1296"/>
      <c r="B39" s="851" t="s">
        <v>950</v>
      </c>
      <c r="C39" s="845">
        <f>D39+E39</f>
        <v>122</v>
      </c>
      <c r="D39" s="845">
        <f>F39+H39+J39</f>
        <v>59</v>
      </c>
      <c r="E39" s="845">
        <v>63</v>
      </c>
      <c r="F39" s="843">
        <v>25</v>
      </c>
      <c r="G39" s="843">
        <v>43</v>
      </c>
      <c r="H39" s="839">
        <v>0</v>
      </c>
      <c r="I39" s="839">
        <v>1</v>
      </c>
      <c r="J39" s="843">
        <v>34</v>
      </c>
      <c r="K39" s="843">
        <v>19</v>
      </c>
    </row>
    <row r="40" ht="18" customHeight="1"/>
    <row r="41" ht="18" customHeight="1"/>
    <row r="42" ht="18" customHeight="1"/>
  </sheetData>
  <sheetProtection/>
  <mergeCells count="28">
    <mergeCell ref="L8:M9"/>
    <mergeCell ref="T8:U9"/>
    <mergeCell ref="A32:K32"/>
    <mergeCell ref="C8:E9"/>
    <mergeCell ref="F8:G9"/>
    <mergeCell ref="H8:I9"/>
    <mergeCell ref="J8:K9"/>
    <mergeCell ref="P8:Q9"/>
    <mergeCell ref="A36:A39"/>
    <mergeCell ref="C33:E34"/>
    <mergeCell ref="F33:G34"/>
    <mergeCell ref="A20:B22"/>
    <mergeCell ref="A23:A26"/>
    <mergeCell ref="A27:A30"/>
    <mergeCell ref="G19:H21"/>
    <mergeCell ref="C20:D21"/>
    <mergeCell ref="E20:F21"/>
    <mergeCell ref="A19:F19"/>
    <mergeCell ref="A7:W7"/>
    <mergeCell ref="V8:W9"/>
    <mergeCell ref="H33:I34"/>
    <mergeCell ref="J33:K34"/>
    <mergeCell ref="A33:B35"/>
    <mergeCell ref="A15:A18"/>
    <mergeCell ref="R8:S9"/>
    <mergeCell ref="N8:O9"/>
    <mergeCell ref="A8:B10"/>
    <mergeCell ref="A11:A14"/>
  </mergeCells>
  <conditionalFormatting sqref="A1:IV65536">
    <cfRule type="expression" priority="1" dxfId="6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89" r:id="rId1"/>
  <headerFooter alignWithMargins="0">
    <oddFooter>&amp;C&amp;A</oddFooter>
  </headerFooter>
</worksheet>
</file>

<file path=xl/worksheets/sheet18.xml><?xml version="1.0" encoding="utf-8"?>
<worksheet xmlns="http://schemas.openxmlformats.org/spreadsheetml/2006/main" xmlns:r="http://schemas.openxmlformats.org/officeDocument/2006/relationships">
  <sheetPr codeName="Sheet19">
    <tabColor theme="5" tint="0.5999900102615356"/>
  </sheetPr>
  <dimension ref="A1:N41"/>
  <sheetViews>
    <sheetView showGridLines="0" zoomScaleSheetLayoutView="100" workbookViewId="0" topLeftCell="A1">
      <selection activeCell="J34" sqref="J34"/>
    </sheetView>
  </sheetViews>
  <sheetFormatPr defaultColWidth="9.00390625" defaultRowHeight="13.5"/>
  <cols>
    <col min="1" max="1" width="4.375" style="794" customWidth="1"/>
    <col min="2" max="2" width="4.875" style="794" customWidth="1"/>
    <col min="3" max="3" width="3.50390625" style="794" customWidth="1"/>
    <col min="4" max="4" width="6.25390625" style="794" customWidth="1"/>
    <col min="5" max="5" width="7.25390625" style="794" customWidth="1"/>
    <col min="6" max="6" width="6.875" style="794" customWidth="1"/>
    <col min="7" max="7" width="7.75390625" style="794" customWidth="1"/>
    <col min="8" max="8" width="8.375" style="794" customWidth="1"/>
    <col min="9" max="9" width="9.50390625" style="794" customWidth="1"/>
    <col min="10" max="12" width="8.625" style="794" customWidth="1"/>
    <col min="13" max="16384" width="9.00390625" style="794" customWidth="1"/>
  </cols>
  <sheetData>
    <row r="1" spans="1:12" ht="13.5">
      <c r="A1" s="793" t="s">
        <v>594</v>
      </c>
      <c r="L1" s="795"/>
    </row>
    <row r="2" ht="21" customHeight="1"/>
    <row r="3" ht="15" customHeight="1">
      <c r="A3" s="769" t="s">
        <v>1086</v>
      </c>
    </row>
    <row r="4" ht="5.25" customHeight="1">
      <c r="A4" s="769"/>
    </row>
    <row r="5" ht="15" customHeight="1">
      <c r="A5" s="769" t="s">
        <v>1181</v>
      </c>
    </row>
    <row r="6" ht="15" customHeight="1">
      <c r="A6" s="769" t="s">
        <v>1182</v>
      </c>
    </row>
    <row r="7" ht="6" customHeight="1">
      <c r="A7" s="769"/>
    </row>
    <row r="8" ht="15" customHeight="1">
      <c r="A8" s="769" t="s">
        <v>1183</v>
      </c>
    </row>
    <row r="9" ht="15" customHeight="1"/>
    <row r="10" spans="1:12" s="784" customFormat="1" ht="16.5" customHeight="1">
      <c r="A10" s="793" t="s">
        <v>595</v>
      </c>
      <c r="L10" s="796" t="s">
        <v>617</v>
      </c>
    </row>
    <row r="11" spans="1:12" s="784" customFormat="1" ht="16.5" customHeight="1">
      <c r="A11" s="1313" t="s">
        <v>923</v>
      </c>
      <c r="B11" s="1314"/>
      <c r="C11" s="797" t="s">
        <v>596</v>
      </c>
      <c r="D11" s="798"/>
      <c r="E11" s="798"/>
      <c r="F11" s="798"/>
      <c r="G11" s="799"/>
      <c r="H11" s="800" t="s">
        <v>597</v>
      </c>
      <c r="I11" s="800"/>
      <c r="J11" s="800"/>
      <c r="K11" s="800"/>
      <c r="L11" s="801" t="s">
        <v>618</v>
      </c>
    </row>
    <row r="12" spans="1:12" s="784" customFormat="1" ht="16.5" customHeight="1">
      <c r="A12" s="1315"/>
      <c r="B12" s="1316"/>
      <c r="C12" s="797" t="s">
        <v>915</v>
      </c>
      <c r="D12" s="799"/>
      <c r="E12" s="802" t="s">
        <v>917</v>
      </c>
      <c r="F12" s="802" t="s">
        <v>926</v>
      </c>
      <c r="G12" s="802" t="s">
        <v>950</v>
      </c>
      <c r="H12" s="802" t="s">
        <v>915</v>
      </c>
      <c r="I12" s="802" t="s">
        <v>598</v>
      </c>
      <c r="J12" s="802" t="s">
        <v>599</v>
      </c>
      <c r="K12" s="802" t="s">
        <v>600</v>
      </c>
      <c r="L12" s="803" t="s">
        <v>537</v>
      </c>
    </row>
    <row r="13" spans="1:12" s="784" customFormat="1" ht="18" customHeight="1">
      <c r="A13" s="1308">
        <v>14</v>
      </c>
      <c r="B13" s="1310"/>
      <c r="C13" s="804"/>
      <c r="D13" s="805">
        <f aca="true" t="shared" si="0" ref="D13:D21">SUM(E13:G13)</f>
        <v>29</v>
      </c>
      <c r="E13" s="651">
        <v>2</v>
      </c>
      <c r="F13" s="651">
        <v>2</v>
      </c>
      <c r="G13" s="651">
        <v>25</v>
      </c>
      <c r="H13" s="651">
        <f aca="true" t="shared" si="1" ref="H13:H21">SUM(I13:K13)</f>
        <v>4770</v>
      </c>
      <c r="I13" s="651">
        <v>733</v>
      </c>
      <c r="J13" s="651">
        <v>3798</v>
      </c>
      <c r="K13" s="651">
        <v>239</v>
      </c>
      <c r="L13" s="651">
        <v>253</v>
      </c>
    </row>
    <row r="14" spans="1:12" s="784" customFormat="1" ht="18" customHeight="1">
      <c r="A14" s="1308">
        <v>15</v>
      </c>
      <c r="B14" s="1310"/>
      <c r="C14" s="804"/>
      <c r="D14" s="805">
        <f t="shared" si="0"/>
        <v>29</v>
      </c>
      <c r="E14" s="651">
        <v>2</v>
      </c>
      <c r="F14" s="651">
        <v>2</v>
      </c>
      <c r="G14" s="651">
        <v>25</v>
      </c>
      <c r="H14" s="651">
        <f t="shared" si="1"/>
        <v>4028</v>
      </c>
      <c r="I14" s="651">
        <v>706</v>
      </c>
      <c r="J14" s="651">
        <v>3128</v>
      </c>
      <c r="K14" s="651">
        <v>194</v>
      </c>
      <c r="L14" s="651">
        <v>255</v>
      </c>
    </row>
    <row r="15" spans="1:12" s="784" customFormat="1" ht="18" customHeight="1">
      <c r="A15" s="1308">
        <v>16</v>
      </c>
      <c r="B15" s="1310"/>
      <c r="C15" s="804"/>
      <c r="D15" s="805">
        <f t="shared" si="0"/>
        <v>29</v>
      </c>
      <c r="E15" s="652">
        <v>0</v>
      </c>
      <c r="F15" s="651">
        <v>2</v>
      </c>
      <c r="G15" s="651">
        <v>27</v>
      </c>
      <c r="H15" s="651">
        <f t="shared" si="1"/>
        <v>4025</v>
      </c>
      <c r="I15" s="651">
        <v>710</v>
      </c>
      <c r="J15" s="651">
        <v>3106</v>
      </c>
      <c r="K15" s="651">
        <v>209</v>
      </c>
      <c r="L15" s="651">
        <v>254</v>
      </c>
    </row>
    <row r="16" spans="1:12" s="784" customFormat="1" ht="18" customHeight="1">
      <c r="A16" s="1308">
        <v>17</v>
      </c>
      <c r="B16" s="1310"/>
      <c r="C16" s="804"/>
      <c r="D16" s="805">
        <f t="shared" si="0"/>
        <v>29</v>
      </c>
      <c r="E16" s="652">
        <v>0</v>
      </c>
      <c r="F16" s="651">
        <v>2</v>
      </c>
      <c r="G16" s="651">
        <v>27</v>
      </c>
      <c r="H16" s="651">
        <f t="shared" si="1"/>
        <v>3941</v>
      </c>
      <c r="I16" s="651">
        <v>696</v>
      </c>
      <c r="J16" s="651">
        <v>3089</v>
      </c>
      <c r="K16" s="651">
        <v>156</v>
      </c>
      <c r="L16" s="651">
        <v>257</v>
      </c>
    </row>
    <row r="17" spans="1:12" s="784" customFormat="1" ht="18" customHeight="1">
      <c r="A17" s="1308">
        <v>18</v>
      </c>
      <c r="B17" s="1310"/>
      <c r="C17" s="804"/>
      <c r="D17" s="805">
        <f t="shared" si="0"/>
        <v>31</v>
      </c>
      <c r="E17" s="652">
        <v>0</v>
      </c>
      <c r="F17" s="651">
        <v>2</v>
      </c>
      <c r="G17" s="651">
        <v>29</v>
      </c>
      <c r="H17" s="651">
        <f t="shared" si="1"/>
        <v>3586</v>
      </c>
      <c r="I17" s="651">
        <v>651</v>
      </c>
      <c r="J17" s="651">
        <v>2799</v>
      </c>
      <c r="K17" s="651">
        <v>136</v>
      </c>
      <c r="L17" s="651">
        <v>263</v>
      </c>
    </row>
    <row r="18" spans="1:12" s="784" customFormat="1" ht="18" customHeight="1">
      <c r="A18" s="1308">
        <v>19</v>
      </c>
      <c r="B18" s="1310"/>
      <c r="C18" s="804"/>
      <c r="D18" s="805">
        <f t="shared" si="0"/>
        <v>31</v>
      </c>
      <c r="E18" s="652">
        <v>0</v>
      </c>
      <c r="F18" s="651">
        <v>2</v>
      </c>
      <c r="G18" s="651">
        <v>29</v>
      </c>
      <c r="H18" s="651">
        <f t="shared" si="1"/>
        <v>3326</v>
      </c>
      <c r="I18" s="651">
        <v>643</v>
      </c>
      <c r="J18" s="651">
        <v>2611</v>
      </c>
      <c r="K18" s="651">
        <v>72</v>
      </c>
      <c r="L18" s="651">
        <v>257</v>
      </c>
    </row>
    <row r="19" spans="1:14" s="784" customFormat="1" ht="18" customHeight="1">
      <c r="A19" s="1308">
        <v>20</v>
      </c>
      <c r="B19" s="1310"/>
      <c r="C19" s="804"/>
      <c r="D19" s="805">
        <f t="shared" si="0"/>
        <v>30</v>
      </c>
      <c r="E19" s="652">
        <v>0</v>
      </c>
      <c r="F19" s="651">
        <v>2</v>
      </c>
      <c r="G19" s="651">
        <v>28</v>
      </c>
      <c r="H19" s="651">
        <f t="shared" si="1"/>
        <v>3194</v>
      </c>
      <c r="I19" s="651">
        <v>659</v>
      </c>
      <c r="J19" s="651">
        <v>2421</v>
      </c>
      <c r="K19" s="651">
        <v>114</v>
      </c>
      <c r="L19" s="651">
        <v>240</v>
      </c>
      <c r="N19" s="806"/>
    </row>
    <row r="20" spans="1:12" s="784" customFormat="1" ht="18" customHeight="1">
      <c r="A20" s="1308">
        <v>21</v>
      </c>
      <c r="B20" s="1310"/>
      <c r="C20" s="804"/>
      <c r="D20" s="805">
        <f t="shared" si="0"/>
        <v>29</v>
      </c>
      <c r="E20" s="652">
        <v>0</v>
      </c>
      <c r="F20" s="651">
        <v>2</v>
      </c>
      <c r="G20" s="651">
        <v>27</v>
      </c>
      <c r="H20" s="651">
        <f t="shared" si="1"/>
        <v>3252</v>
      </c>
      <c r="I20" s="651">
        <v>665</v>
      </c>
      <c r="J20" s="651">
        <v>2427</v>
      </c>
      <c r="K20" s="651">
        <v>160</v>
      </c>
      <c r="L20" s="651">
        <v>244</v>
      </c>
    </row>
    <row r="21" spans="1:12" s="784" customFormat="1" ht="18" customHeight="1">
      <c r="A21" s="1308">
        <v>22</v>
      </c>
      <c r="B21" s="1310"/>
      <c r="C21" s="804"/>
      <c r="D21" s="805">
        <f t="shared" si="0"/>
        <v>28</v>
      </c>
      <c r="E21" s="652">
        <v>0</v>
      </c>
      <c r="F21" s="651">
        <v>2</v>
      </c>
      <c r="G21" s="651">
        <v>26</v>
      </c>
      <c r="H21" s="651">
        <f t="shared" si="1"/>
        <v>3402</v>
      </c>
      <c r="I21" s="651">
        <v>695</v>
      </c>
      <c r="J21" s="651">
        <v>2540</v>
      </c>
      <c r="K21" s="651">
        <v>167</v>
      </c>
      <c r="L21" s="651">
        <v>239</v>
      </c>
    </row>
    <row r="22" spans="1:12" s="784" customFormat="1" ht="18" customHeight="1">
      <c r="A22" s="1308">
        <v>23</v>
      </c>
      <c r="B22" s="1310"/>
      <c r="C22" s="804"/>
      <c r="D22" s="805">
        <f>SUM(E22:G22)</f>
        <v>30</v>
      </c>
      <c r="E22" s="652">
        <v>0</v>
      </c>
      <c r="F22" s="651">
        <v>2</v>
      </c>
      <c r="G22" s="651">
        <v>28</v>
      </c>
      <c r="H22" s="651">
        <f>SUM(I22:K22)</f>
        <v>3626</v>
      </c>
      <c r="I22" s="651">
        <v>763</v>
      </c>
      <c r="J22" s="651">
        <v>2704</v>
      </c>
      <c r="K22" s="651">
        <v>159</v>
      </c>
      <c r="L22" s="651">
        <v>266</v>
      </c>
    </row>
    <row r="23" spans="1:12" s="784" customFormat="1" ht="18" customHeight="1">
      <c r="A23" s="1308">
        <v>24</v>
      </c>
      <c r="B23" s="1310"/>
      <c r="C23" s="804"/>
      <c r="D23" s="805">
        <f>SUM(E23:G23)</f>
        <v>30</v>
      </c>
      <c r="E23" s="652">
        <v>0</v>
      </c>
      <c r="F23" s="651">
        <v>2</v>
      </c>
      <c r="G23" s="651">
        <v>28</v>
      </c>
      <c r="H23" s="651">
        <f>SUM(I23:K23)</f>
        <v>3791</v>
      </c>
      <c r="I23" s="651">
        <v>764</v>
      </c>
      <c r="J23" s="651">
        <v>2872</v>
      </c>
      <c r="K23" s="651">
        <v>155</v>
      </c>
      <c r="L23" s="651">
        <v>272</v>
      </c>
    </row>
    <row r="24" spans="1:12" s="784" customFormat="1" ht="18" customHeight="1">
      <c r="A24" s="1308">
        <v>25</v>
      </c>
      <c r="B24" s="1310"/>
      <c r="C24" s="804"/>
      <c r="D24" s="805">
        <f>SUM(E24:G24)</f>
        <v>30</v>
      </c>
      <c r="E24" s="652">
        <v>0</v>
      </c>
      <c r="F24" s="651">
        <v>2</v>
      </c>
      <c r="G24" s="651">
        <v>28</v>
      </c>
      <c r="H24" s="651">
        <f>SUM(I24:K24)</f>
        <v>4007</v>
      </c>
      <c r="I24" s="651">
        <v>771</v>
      </c>
      <c r="J24" s="651">
        <v>3083</v>
      </c>
      <c r="K24" s="651">
        <v>153</v>
      </c>
      <c r="L24" s="651">
        <v>275</v>
      </c>
    </row>
    <row r="25" s="784" customFormat="1" ht="21" customHeight="1"/>
    <row r="26" spans="1:12" s="784" customFormat="1" ht="16.5" customHeight="1">
      <c r="A26" s="793" t="s">
        <v>601</v>
      </c>
      <c r="L26" s="796" t="s">
        <v>619</v>
      </c>
    </row>
    <row r="27" spans="1:12" s="784" customFormat="1" ht="16.5" customHeight="1">
      <c r="A27" s="1313" t="s">
        <v>602</v>
      </c>
      <c r="B27" s="1317"/>
      <c r="C27" s="1314"/>
      <c r="D27" s="1311" t="s">
        <v>915</v>
      </c>
      <c r="E27" s="1311" t="s">
        <v>917</v>
      </c>
      <c r="F27" s="1311" t="s">
        <v>926</v>
      </c>
      <c r="G27" s="1308" t="s">
        <v>603</v>
      </c>
      <c r="H27" s="1309"/>
      <c r="I27" s="1309"/>
      <c r="J27" s="1309"/>
      <c r="K27" s="1309"/>
      <c r="L27" s="1310"/>
    </row>
    <row r="28" spans="1:12" s="784" customFormat="1" ht="27" customHeight="1">
      <c r="A28" s="1315"/>
      <c r="B28" s="1318"/>
      <c r="C28" s="1316"/>
      <c r="D28" s="1312"/>
      <c r="E28" s="1312"/>
      <c r="F28" s="1312"/>
      <c r="G28" s="802" t="s">
        <v>915</v>
      </c>
      <c r="H28" s="807" t="s">
        <v>620</v>
      </c>
      <c r="I28" s="807" t="s">
        <v>621</v>
      </c>
      <c r="J28" s="807" t="s">
        <v>622</v>
      </c>
      <c r="K28" s="807" t="s">
        <v>623</v>
      </c>
      <c r="L28" s="802" t="s">
        <v>624</v>
      </c>
    </row>
    <row r="29" spans="1:12" s="784" customFormat="1" ht="18" customHeight="1">
      <c r="A29" s="808" t="s">
        <v>604</v>
      </c>
      <c r="B29" s="809"/>
      <c r="C29" s="809"/>
      <c r="D29" s="651">
        <f aca="true" t="shared" si="2" ref="D29:D41">SUM(E29:G29)</f>
        <v>30</v>
      </c>
      <c r="E29" s="652">
        <v>0</v>
      </c>
      <c r="F29" s="651">
        <v>2</v>
      </c>
      <c r="G29" s="651">
        <f>SUM(H29:L29)</f>
        <v>28</v>
      </c>
      <c r="H29" s="651">
        <v>3</v>
      </c>
      <c r="I29" s="651">
        <v>15</v>
      </c>
      <c r="J29" s="651">
        <v>7</v>
      </c>
      <c r="K29" s="810">
        <v>1</v>
      </c>
      <c r="L29" s="651">
        <v>2</v>
      </c>
    </row>
    <row r="30" spans="1:12" s="784" customFormat="1" ht="18" customHeight="1">
      <c r="A30" s="811"/>
      <c r="B30" s="811"/>
      <c r="C30" s="802" t="s">
        <v>915</v>
      </c>
      <c r="D30" s="651">
        <f t="shared" si="2"/>
        <v>4007</v>
      </c>
      <c r="E30" s="652">
        <v>0</v>
      </c>
      <c r="F30" s="651">
        <v>204</v>
      </c>
      <c r="G30" s="651">
        <f aca="true" t="shared" si="3" ref="G30:G41">SUM(H30:L30)</f>
        <v>3803</v>
      </c>
      <c r="H30" s="651">
        <v>214</v>
      </c>
      <c r="I30" s="651">
        <v>2096</v>
      </c>
      <c r="J30" s="651">
        <v>1362</v>
      </c>
      <c r="K30" s="651">
        <v>126</v>
      </c>
      <c r="L30" s="651">
        <v>5</v>
      </c>
    </row>
    <row r="31" spans="1:12" s="784" customFormat="1" ht="18" customHeight="1">
      <c r="A31" s="812"/>
      <c r="B31" s="813" t="s">
        <v>915</v>
      </c>
      <c r="C31" s="802" t="s">
        <v>935</v>
      </c>
      <c r="D31" s="651">
        <f t="shared" si="2"/>
        <v>1492</v>
      </c>
      <c r="E31" s="652">
        <v>0</v>
      </c>
      <c r="F31" s="651">
        <v>35</v>
      </c>
      <c r="G31" s="651">
        <f t="shared" si="3"/>
        <v>1457</v>
      </c>
      <c r="H31" s="651">
        <v>122</v>
      </c>
      <c r="I31" s="651">
        <v>967</v>
      </c>
      <c r="J31" s="651">
        <v>363</v>
      </c>
      <c r="K31" s="651">
        <v>5</v>
      </c>
      <c r="L31" s="652">
        <v>0</v>
      </c>
    </row>
    <row r="32" spans="1:12" s="784" customFormat="1" ht="18" customHeight="1">
      <c r="A32" s="812"/>
      <c r="B32" s="814"/>
      <c r="C32" s="802" t="s">
        <v>936</v>
      </c>
      <c r="D32" s="651">
        <f t="shared" si="2"/>
        <v>2515</v>
      </c>
      <c r="E32" s="652">
        <v>0</v>
      </c>
      <c r="F32" s="651">
        <v>169</v>
      </c>
      <c r="G32" s="651">
        <f t="shared" si="3"/>
        <v>2346</v>
      </c>
      <c r="H32" s="651">
        <v>92</v>
      </c>
      <c r="I32" s="651">
        <v>1129</v>
      </c>
      <c r="J32" s="651">
        <v>999</v>
      </c>
      <c r="K32" s="651">
        <v>121</v>
      </c>
      <c r="L32" s="651">
        <v>5</v>
      </c>
    </row>
    <row r="33" spans="1:12" s="784" customFormat="1" ht="18" customHeight="1">
      <c r="A33" s="815" t="s">
        <v>605</v>
      </c>
      <c r="B33" s="816"/>
      <c r="C33" s="802" t="s">
        <v>915</v>
      </c>
      <c r="D33" s="651">
        <f t="shared" si="2"/>
        <v>771</v>
      </c>
      <c r="E33" s="652">
        <v>0</v>
      </c>
      <c r="F33" s="652">
        <v>0</v>
      </c>
      <c r="G33" s="651">
        <f t="shared" si="3"/>
        <v>771</v>
      </c>
      <c r="H33" s="652">
        <v>0</v>
      </c>
      <c r="I33" s="651">
        <v>141</v>
      </c>
      <c r="J33" s="652">
        <v>630</v>
      </c>
      <c r="K33" s="652">
        <v>0</v>
      </c>
      <c r="L33" s="652">
        <v>0</v>
      </c>
    </row>
    <row r="34" spans="1:12" s="784" customFormat="1" ht="18" customHeight="1">
      <c r="A34" s="815" t="s">
        <v>606</v>
      </c>
      <c r="B34" s="816" t="s">
        <v>607</v>
      </c>
      <c r="C34" s="802" t="s">
        <v>935</v>
      </c>
      <c r="D34" s="651">
        <f t="shared" si="2"/>
        <v>268</v>
      </c>
      <c r="E34" s="652">
        <v>0</v>
      </c>
      <c r="F34" s="652">
        <v>0</v>
      </c>
      <c r="G34" s="651">
        <f t="shared" si="3"/>
        <v>268</v>
      </c>
      <c r="H34" s="652">
        <v>0</v>
      </c>
      <c r="I34" s="651">
        <v>75</v>
      </c>
      <c r="J34" s="651">
        <v>193</v>
      </c>
      <c r="K34" s="652">
        <v>0</v>
      </c>
      <c r="L34" s="652">
        <v>0</v>
      </c>
    </row>
    <row r="35" spans="1:12" s="784" customFormat="1" ht="18" customHeight="1">
      <c r="A35" s="815" t="s">
        <v>608</v>
      </c>
      <c r="B35" s="816"/>
      <c r="C35" s="802" t="s">
        <v>936</v>
      </c>
      <c r="D35" s="651">
        <f t="shared" si="2"/>
        <v>503</v>
      </c>
      <c r="E35" s="652">
        <v>0</v>
      </c>
      <c r="F35" s="652">
        <v>0</v>
      </c>
      <c r="G35" s="651">
        <f t="shared" si="3"/>
        <v>503</v>
      </c>
      <c r="H35" s="652">
        <v>0</v>
      </c>
      <c r="I35" s="651">
        <v>66</v>
      </c>
      <c r="J35" s="651">
        <v>437</v>
      </c>
      <c r="K35" s="652">
        <v>0</v>
      </c>
      <c r="L35" s="652">
        <v>0</v>
      </c>
    </row>
    <row r="36" spans="1:12" s="784" customFormat="1" ht="18" customHeight="1">
      <c r="A36" s="815" t="s">
        <v>609</v>
      </c>
      <c r="B36" s="811"/>
      <c r="C36" s="802" t="s">
        <v>915</v>
      </c>
      <c r="D36" s="651">
        <f t="shared" si="2"/>
        <v>3083</v>
      </c>
      <c r="E36" s="652">
        <v>0</v>
      </c>
      <c r="F36" s="651">
        <v>197</v>
      </c>
      <c r="G36" s="651">
        <f t="shared" si="3"/>
        <v>2886</v>
      </c>
      <c r="H36" s="651">
        <v>188</v>
      </c>
      <c r="I36" s="651">
        <v>1835</v>
      </c>
      <c r="J36" s="651">
        <v>732</v>
      </c>
      <c r="K36" s="651">
        <v>126</v>
      </c>
      <c r="L36" s="651">
        <v>5</v>
      </c>
    </row>
    <row r="37" spans="1:12" s="784" customFormat="1" ht="18" customHeight="1">
      <c r="A37" s="815" t="s">
        <v>610</v>
      </c>
      <c r="B37" s="812" t="s">
        <v>611</v>
      </c>
      <c r="C37" s="802" t="s">
        <v>935</v>
      </c>
      <c r="D37" s="651">
        <f t="shared" si="2"/>
        <v>1135</v>
      </c>
      <c r="E37" s="652">
        <v>0</v>
      </c>
      <c r="F37" s="651">
        <v>30</v>
      </c>
      <c r="G37" s="651">
        <f t="shared" si="3"/>
        <v>1105</v>
      </c>
      <c r="H37" s="651">
        <v>117</v>
      </c>
      <c r="I37" s="651">
        <v>813</v>
      </c>
      <c r="J37" s="651">
        <v>170</v>
      </c>
      <c r="K37" s="817">
        <v>5</v>
      </c>
      <c r="L37" s="652">
        <v>0</v>
      </c>
    </row>
    <row r="38" spans="1:12" s="784" customFormat="1" ht="18" customHeight="1">
      <c r="A38" s="815" t="s">
        <v>612</v>
      </c>
      <c r="B38" s="814"/>
      <c r="C38" s="802" t="s">
        <v>936</v>
      </c>
      <c r="D38" s="651">
        <f t="shared" si="2"/>
        <v>1948</v>
      </c>
      <c r="E38" s="652">
        <v>0</v>
      </c>
      <c r="F38" s="651">
        <v>167</v>
      </c>
      <c r="G38" s="651">
        <f t="shared" si="3"/>
        <v>1781</v>
      </c>
      <c r="H38" s="651">
        <v>71</v>
      </c>
      <c r="I38" s="651">
        <v>1022</v>
      </c>
      <c r="J38" s="651">
        <v>562</v>
      </c>
      <c r="K38" s="817">
        <v>121</v>
      </c>
      <c r="L38" s="651">
        <v>5</v>
      </c>
    </row>
    <row r="39" spans="1:12" s="784" customFormat="1" ht="18" customHeight="1">
      <c r="A39" s="812"/>
      <c r="B39" s="816"/>
      <c r="C39" s="802" t="s">
        <v>915</v>
      </c>
      <c r="D39" s="651">
        <f t="shared" si="2"/>
        <v>153</v>
      </c>
      <c r="E39" s="652">
        <v>0</v>
      </c>
      <c r="F39" s="651">
        <v>7</v>
      </c>
      <c r="G39" s="651">
        <f t="shared" si="3"/>
        <v>146</v>
      </c>
      <c r="H39" s="651">
        <v>26</v>
      </c>
      <c r="I39" s="652">
        <v>120</v>
      </c>
      <c r="J39" s="652">
        <v>0</v>
      </c>
      <c r="K39" s="652">
        <v>0</v>
      </c>
      <c r="L39" s="652">
        <v>0</v>
      </c>
    </row>
    <row r="40" spans="1:12" s="784" customFormat="1" ht="18" customHeight="1">
      <c r="A40" s="812"/>
      <c r="B40" s="816" t="s">
        <v>613</v>
      </c>
      <c r="C40" s="802" t="s">
        <v>935</v>
      </c>
      <c r="D40" s="651">
        <f t="shared" si="2"/>
        <v>89</v>
      </c>
      <c r="E40" s="652">
        <v>0</v>
      </c>
      <c r="F40" s="651">
        <v>5</v>
      </c>
      <c r="G40" s="651">
        <f t="shared" si="3"/>
        <v>84</v>
      </c>
      <c r="H40" s="651">
        <v>5</v>
      </c>
      <c r="I40" s="652">
        <v>79</v>
      </c>
      <c r="J40" s="652">
        <v>0</v>
      </c>
      <c r="K40" s="652">
        <v>0</v>
      </c>
      <c r="L40" s="652">
        <v>0</v>
      </c>
    </row>
    <row r="41" spans="1:12" s="784" customFormat="1" ht="18" customHeight="1">
      <c r="A41" s="814"/>
      <c r="B41" s="818"/>
      <c r="C41" s="802" t="s">
        <v>936</v>
      </c>
      <c r="D41" s="651">
        <f t="shared" si="2"/>
        <v>64</v>
      </c>
      <c r="E41" s="652">
        <v>0</v>
      </c>
      <c r="F41" s="651">
        <v>2</v>
      </c>
      <c r="G41" s="651">
        <f t="shared" si="3"/>
        <v>62</v>
      </c>
      <c r="H41" s="651">
        <v>21</v>
      </c>
      <c r="I41" s="652">
        <v>41</v>
      </c>
      <c r="J41" s="652">
        <v>0</v>
      </c>
      <c r="K41" s="652">
        <v>0</v>
      </c>
      <c r="L41" s="652">
        <v>0</v>
      </c>
    </row>
  </sheetData>
  <sheetProtection/>
  <mergeCells count="18">
    <mergeCell ref="A20:B20"/>
    <mergeCell ref="A24:B24"/>
    <mergeCell ref="A13:B13"/>
    <mergeCell ref="A14:B14"/>
    <mergeCell ref="A15:B15"/>
    <mergeCell ref="A16:B16"/>
    <mergeCell ref="A17:B17"/>
    <mergeCell ref="A23:B23"/>
    <mergeCell ref="G27:L27"/>
    <mergeCell ref="F27:F28"/>
    <mergeCell ref="A11:B12"/>
    <mergeCell ref="A27:C28"/>
    <mergeCell ref="D27:D28"/>
    <mergeCell ref="E27:E28"/>
    <mergeCell ref="A19:B19"/>
    <mergeCell ref="A18:B18"/>
    <mergeCell ref="A22:B22"/>
    <mergeCell ref="A21:B21"/>
  </mergeCells>
  <conditionalFormatting sqref="A1:IV12 A25:IV65536 C24:IV24 A13:A22 C13:IV22 A24">
    <cfRule type="expression" priority="2" dxfId="63" stopIfTrue="1">
      <formula>FIND("=",shiki(A1))&gt;0</formula>
    </cfRule>
  </conditionalFormatting>
  <conditionalFormatting sqref="C23:IV23 A23">
    <cfRule type="expression" priority="1" dxfId="63" stopIfTrue="1">
      <formula>FIND("=",shiki(A23))&gt;0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19.xml><?xml version="1.0" encoding="utf-8"?>
<worksheet xmlns="http://schemas.openxmlformats.org/spreadsheetml/2006/main" xmlns:r="http://schemas.openxmlformats.org/officeDocument/2006/relationships">
  <sheetPr codeName="Sheet20">
    <tabColor theme="5" tint="0.5999900102615356"/>
  </sheetPr>
  <dimension ref="A1:Q42"/>
  <sheetViews>
    <sheetView showGridLines="0" zoomScaleSheetLayoutView="120" workbookViewId="0" topLeftCell="A1">
      <selection activeCell="J34" sqref="J34"/>
    </sheetView>
  </sheetViews>
  <sheetFormatPr defaultColWidth="9.00390625" defaultRowHeight="21.75" customHeight="1"/>
  <cols>
    <col min="1" max="1" width="8.75390625" style="770" customWidth="1"/>
    <col min="2" max="3" width="4.125" style="770" customWidth="1"/>
    <col min="4" max="4" width="5.125" style="770" customWidth="1"/>
    <col min="5" max="6" width="4.125" style="770" customWidth="1"/>
    <col min="7" max="8" width="5.75390625" style="770" customWidth="1"/>
    <col min="9" max="9" width="4.50390625" style="770" customWidth="1"/>
    <col min="10" max="10" width="5.75390625" style="770" customWidth="1"/>
    <col min="11" max="12" width="4.375" style="770" customWidth="1"/>
    <col min="13" max="14" width="5.75390625" style="770" customWidth="1"/>
    <col min="15" max="15" width="5.625" style="770" customWidth="1"/>
    <col min="16" max="16" width="9.375" style="770" customWidth="1"/>
    <col min="17" max="16384" width="9.00390625" style="770" customWidth="1"/>
  </cols>
  <sheetData>
    <row r="1" ht="15" customHeight="1">
      <c r="A1" s="769" t="s">
        <v>1184</v>
      </c>
    </row>
    <row r="2" ht="14.25" customHeight="1"/>
    <row r="3" spans="1:15" s="771" customFormat="1" ht="18" customHeight="1">
      <c r="A3" s="11" t="s">
        <v>625</v>
      </c>
      <c r="O3" s="772" t="s">
        <v>626</v>
      </c>
    </row>
    <row r="4" spans="1:15" s="5" customFormat="1" ht="18" customHeight="1">
      <c r="A4" s="773"/>
      <c r="B4" s="773" t="s">
        <v>627</v>
      </c>
      <c r="C4" s="1321" t="s">
        <v>628</v>
      </c>
      <c r="D4" s="1322"/>
      <c r="E4" s="1322"/>
      <c r="F4" s="1323"/>
      <c r="G4" s="1321" t="s">
        <v>629</v>
      </c>
      <c r="H4" s="1322"/>
      <c r="I4" s="1322"/>
      <c r="J4" s="1322"/>
      <c r="K4" s="1323"/>
      <c r="L4" s="1321" t="s">
        <v>630</v>
      </c>
      <c r="M4" s="1322"/>
      <c r="N4" s="1322"/>
      <c r="O4" s="1323"/>
    </row>
    <row r="5" spans="1:16" s="5" customFormat="1" ht="18" customHeight="1">
      <c r="A5" s="756" t="s">
        <v>631</v>
      </c>
      <c r="B5" s="15" t="s">
        <v>632</v>
      </c>
      <c r="C5" s="1188" t="s">
        <v>951</v>
      </c>
      <c r="D5" s="774" t="s">
        <v>633</v>
      </c>
      <c r="E5" s="774" t="s">
        <v>634</v>
      </c>
      <c r="F5" s="774" t="s">
        <v>635</v>
      </c>
      <c r="G5" s="775" t="s">
        <v>951</v>
      </c>
      <c r="H5" s="776"/>
      <c r="I5" s="774" t="s">
        <v>633</v>
      </c>
      <c r="J5" s="774" t="s">
        <v>634</v>
      </c>
      <c r="K5" s="774" t="s">
        <v>635</v>
      </c>
      <c r="L5" s="1182" t="s">
        <v>951</v>
      </c>
      <c r="M5" s="774" t="s">
        <v>633</v>
      </c>
      <c r="N5" s="774" t="s">
        <v>634</v>
      </c>
      <c r="O5" s="774" t="s">
        <v>635</v>
      </c>
      <c r="P5" s="777"/>
    </row>
    <row r="6" spans="1:15" s="5" customFormat="1" ht="18" customHeight="1">
      <c r="A6" s="778"/>
      <c r="B6" s="778" t="s">
        <v>636</v>
      </c>
      <c r="C6" s="1189"/>
      <c r="D6" s="779" t="s">
        <v>637</v>
      </c>
      <c r="E6" s="779" t="s">
        <v>637</v>
      </c>
      <c r="F6" s="779" t="s">
        <v>637</v>
      </c>
      <c r="G6" s="780"/>
      <c r="H6" s="781" t="s">
        <v>638</v>
      </c>
      <c r="I6" s="779" t="s">
        <v>637</v>
      </c>
      <c r="J6" s="779" t="s">
        <v>637</v>
      </c>
      <c r="K6" s="779" t="s">
        <v>637</v>
      </c>
      <c r="L6" s="1185"/>
      <c r="M6" s="779" t="s">
        <v>637</v>
      </c>
      <c r="N6" s="779" t="s">
        <v>637</v>
      </c>
      <c r="O6" s="779" t="s">
        <v>637</v>
      </c>
    </row>
    <row r="7" spans="1:15" s="5" customFormat="1" ht="20.25" customHeight="1">
      <c r="A7" s="763" t="s">
        <v>639</v>
      </c>
      <c r="B7" s="782">
        <f>SUM(B8:B15)</f>
        <v>30</v>
      </c>
      <c r="C7" s="782">
        <f aca="true" t="shared" si="0" ref="C7:O7">SUM(C8:C15)</f>
        <v>60</v>
      </c>
      <c r="D7" s="782">
        <f t="shared" si="0"/>
        <v>9</v>
      </c>
      <c r="E7" s="782">
        <f t="shared" si="0"/>
        <v>47</v>
      </c>
      <c r="F7" s="782">
        <f t="shared" si="0"/>
        <v>4</v>
      </c>
      <c r="G7" s="783">
        <f t="shared" si="0"/>
        <v>4007</v>
      </c>
      <c r="H7" s="783">
        <f t="shared" si="0"/>
        <v>2515</v>
      </c>
      <c r="I7" s="783">
        <f t="shared" si="0"/>
        <v>771</v>
      </c>
      <c r="J7" s="783">
        <f t="shared" si="0"/>
        <v>3083</v>
      </c>
      <c r="K7" s="783">
        <f t="shared" si="0"/>
        <v>153</v>
      </c>
      <c r="L7" s="783">
        <f t="shared" si="0"/>
        <v>275</v>
      </c>
      <c r="M7" s="783">
        <f t="shared" si="0"/>
        <v>48</v>
      </c>
      <c r="N7" s="783">
        <f t="shared" si="0"/>
        <v>220</v>
      </c>
      <c r="O7" s="783">
        <f t="shared" si="0"/>
        <v>7</v>
      </c>
    </row>
    <row r="8" spans="1:15" s="5" customFormat="1" ht="20.25" customHeight="1">
      <c r="A8" s="16" t="s">
        <v>640</v>
      </c>
      <c r="B8" s="782">
        <v>17</v>
      </c>
      <c r="C8" s="782">
        <f aca="true" t="shared" si="1" ref="C8:C15">SUM(D8:F8)</f>
        <v>27</v>
      </c>
      <c r="D8" s="782">
        <v>3</v>
      </c>
      <c r="E8" s="782">
        <v>22</v>
      </c>
      <c r="F8" s="782">
        <v>2</v>
      </c>
      <c r="G8" s="783">
        <f aca="true" t="shared" si="2" ref="G8:G15">SUM(I8:K8)</f>
        <v>1674</v>
      </c>
      <c r="H8" s="783">
        <v>980</v>
      </c>
      <c r="I8" s="783">
        <v>328</v>
      </c>
      <c r="J8" s="783">
        <v>1200</v>
      </c>
      <c r="K8" s="783">
        <v>146</v>
      </c>
      <c r="L8" s="783">
        <f>SUM(M8:O8)</f>
        <v>104</v>
      </c>
      <c r="M8" s="783">
        <v>18</v>
      </c>
      <c r="N8" s="783">
        <v>79</v>
      </c>
      <c r="O8" s="783">
        <v>7</v>
      </c>
    </row>
    <row r="9" spans="1:15" s="5" customFormat="1" ht="20.25" customHeight="1">
      <c r="A9" s="16" t="s">
        <v>641</v>
      </c>
      <c r="B9" s="782">
        <v>3</v>
      </c>
      <c r="C9" s="782">
        <f t="shared" si="1"/>
        <v>7</v>
      </c>
      <c r="D9" s="782">
        <v>2</v>
      </c>
      <c r="E9" s="782">
        <v>5</v>
      </c>
      <c r="F9" s="783">
        <v>0</v>
      </c>
      <c r="G9" s="783">
        <f t="shared" si="2"/>
        <v>238</v>
      </c>
      <c r="H9" s="783">
        <v>178</v>
      </c>
      <c r="I9" s="783">
        <v>102</v>
      </c>
      <c r="J9" s="783">
        <v>136</v>
      </c>
      <c r="K9" s="783">
        <v>0</v>
      </c>
      <c r="L9" s="783">
        <f aca="true" t="shared" si="3" ref="L9:L15">SUM(M9:O9)</f>
        <v>25</v>
      </c>
      <c r="M9" s="783">
        <v>8</v>
      </c>
      <c r="N9" s="783">
        <v>17</v>
      </c>
      <c r="O9" s="783">
        <v>0</v>
      </c>
    </row>
    <row r="10" spans="1:15" s="5" customFormat="1" ht="20.25" customHeight="1">
      <c r="A10" s="16" t="s">
        <v>642</v>
      </c>
      <c r="B10" s="782">
        <v>4</v>
      </c>
      <c r="C10" s="782">
        <f t="shared" si="1"/>
        <v>14</v>
      </c>
      <c r="D10" s="782">
        <v>1</v>
      </c>
      <c r="E10" s="782">
        <v>13</v>
      </c>
      <c r="F10" s="783">
        <v>0</v>
      </c>
      <c r="G10" s="783">
        <f t="shared" si="2"/>
        <v>1198</v>
      </c>
      <c r="H10" s="783">
        <v>738</v>
      </c>
      <c r="I10" s="783">
        <v>101</v>
      </c>
      <c r="J10" s="783">
        <v>1097</v>
      </c>
      <c r="K10" s="783">
        <v>0</v>
      </c>
      <c r="L10" s="783">
        <f t="shared" si="3"/>
        <v>78</v>
      </c>
      <c r="M10" s="783">
        <v>6</v>
      </c>
      <c r="N10" s="783">
        <v>72</v>
      </c>
      <c r="O10" s="783">
        <v>0</v>
      </c>
    </row>
    <row r="11" spans="1:15" s="5" customFormat="1" ht="20.25" customHeight="1">
      <c r="A11" s="16" t="s">
        <v>643</v>
      </c>
      <c r="B11" s="782">
        <v>1</v>
      </c>
      <c r="C11" s="782">
        <f t="shared" si="1"/>
        <v>2</v>
      </c>
      <c r="D11" s="782">
        <v>1</v>
      </c>
      <c r="E11" s="782">
        <v>1</v>
      </c>
      <c r="F11" s="783">
        <v>0</v>
      </c>
      <c r="G11" s="783">
        <f t="shared" si="2"/>
        <v>187</v>
      </c>
      <c r="H11" s="783">
        <v>116</v>
      </c>
      <c r="I11" s="783">
        <v>76</v>
      </c>
      <c r="J11" s="783">
        <v>111</v>
      </c>
      <c r="K11" s="783">
        <v>0</v>
      </c>
      <c r="L11" s="783">
        <f t="shared" si="3"/>
        <v>13</v>
      </c>
      <c r="M11" s="783">
        <v>5</v>
      </c>
      <c r="N11" s="783">
        <v>8</v>
      </c>
      <c r="O11" s="783">
        <v>0</v>
      </c>
    </row>
    <row r="12" spans="1:15" s="5" customFormat="1" ht="20.25" customHeight="1">
      <c r="A12" s="16" t="s">
        <v>644</v>
      </c>
      <c r="B12" s="782">
        <v>2</v>
      </c>
      <c r="C12" s="782">
        <f t="shared" si="1"/>
        <v>4</v>
      </c>
      <c r="D12" s="782">
        <v>1</v>
      </c>
      <c r="E12" s="782">
        <v>3</v>
      </c>
      <c r="F12" s="783">
        <v>0</v>
      </c>
      <c r="G12" s="783">
        <f t="shared" si="2"/>
        <v>448</v>
      </c>
      <c r="H12" s="783">
        <v>308</v>
      </c>
      <c r="I12" s="783">
        <v>78</v>
      </c>
      <c r="J12" s="783">
        <v>370</v>
      </c>
      <c r="K12" s="783">
        <v>0</v>
      </c>
      <c r="L12" s="783">
        <f t="shared" si="3"/>
        <v>33</v>
      </c>
      <c r="M12" s="783">
        <v>6</v>
      </c>
      <c r="N12" s="783">
        <v>27</v>
      </c>
      <c r="O12" s="783">
        <v>0</v>
      </c>
    </row>
    <row r="13" spans="1:17" s="5" customFormat="1" ht="20.25" customHeight="1">
      <c r="A13" s="16" t="s">
        <v>645</v>
      </c>
      <c r="B13" s="782">
        <v>1</v>
      </c>
      <c r="C13" s="782">
        <f t="shared" si="1"/>
        <v>1</v>
      </c>
      <c r="D13" s="782">
        <v>1</v>
      </c>
      <c r="E13" s="783" t="s">
        <v>1040</v>
      </c>
      <c r="F13" s="783">
        <v>0</v>
      </c>
      <c r="G13" s="783">
        <f t="shared" si="2"/>
        <v>86</v>
      </c>
      <c r="H13" s="783">
        <v>49</v>
      </c>
      <c r="I13" s="783">
        <v>86</v>
      </c>
      <c r="J13" s="783">
        <v>0</v>
      </c>
      <c r="K13" s="783">
        <v>0</v>
      </c>
      <c r="L13" s="783">
        <f t="shared" si="3"/>
        <v>5</v>
      </c>
      <c r="M13" s="783">
        <v>5</v>
      </c>
      <c r="N13" s="783">
        <v>0</v>
      </c>
      <c r="O13" s="783">
        <v>0</v>
      </c>
      <c r="Q13" s="784"/>
    </row>
    <row r="14" spans="1:15" s="5" customFormat="1" ht="20.25" customHeight="1">
      <c r="A14" s="16" t="s">
        <v>646</v>
      </c>
      <c r="B14" s="782">
        <v>1</v>
      </c>
      <c r="C14" s="782">
        <f t="shared" si="1"/>
        <v>1</v>
      </c>
      <c r="D14" s="783">
        <v>0</v>
      </c>
      <c r="E14" s="783">
        <v>1</v>
      </c>
      <c r="F14" s="783">
        <v>0</v>
      </c>
      <c r="G14" s="783">
        <f t="shared" si="2"/>
        <v>126</v>
      </c>
      <c r="H14" s="783">
        <v>121</v>
      </c>
      <c r="I14" s="783">
        <v>0</v>
      </c>
      <c r="J14" s="783">
        <v>126</v>
      </c>
      <c r="K14" s="783">
        <v>0</v>
      </c>
      <c r="L14" s="783">
        <f t="shared" si="3"/>
        <v>9</v>
      </c>
      <c r="M14" s="783">
        <v>0</v>
      </c>
      <c r="N14" s="783">
        <v>9</v>
      </c>
      <c r="O14" s="783">
        <v>0</v>
      </c>
    </row>
    <row r="15" spans="1:15" s="5" customFormat="1" ht="20.25" customHeight="1">
      <c r="A15" s="16" t="s">
        <v>647</v>
      </c>
      <c r="B15" s="411">
        <v>1</v>
      </c>
      <c r="C15" s="782">
        <f t="shared" si="1"/>
        <v>4</v>
      </c>
      <c r="D15" s="783">
        <v>0</v>
      </c>
      <c r="E15" s="782">
        <v>2</v>
      </c>
      <c r="F15" s="783">
        <v>2</v>
      </c>
      <c r="G15" s="783">
        <f t="shared" si="2"/>
        <v>50</v>
      </c>
      <c r="H15" s="783">
        <v>25</v>
      </c>
      <c r="I15" s="783">
        <v>0</v>
      </c>
      <c r="J15" s="783">
        <v>43</v>
      </c>
      <c r="K15" s="783">
        <v>7</v>
      </c>
      <c r="L15" s="783">
        <f t="shared" si="3"/>
        <v>8</v>
      </c>
      <c r="M15" s="783">
        <v>0</v>
      </c>
      <c r="N15" s="783">
        <v>8</v>
      </c>
      <c r="O15" s="783">
        <v>0</v>
      </c>
    </row>
    <row r="16" spans="1:15" s="5" customFormat="1" ht="21" customHeight="1">
      <c r="A16" s="21"/>
      <c r="B16" s="698"/>
      <c r="C16" s="698"/>
      <c r="D16" s="698"/>
      <c r="E16" s="698"/>
      <c r="F16" s="698"/>
      <c r="G16" s="785"/>
      <c r="H16" s="785"/>
      <c r="I16" s="785"/>
      <c r="J16" s="785"/>
      <c r="K16" s="785"/>
      <c r="L16" s="785"/>
      <c r="M16" s="785"/>
      <c r="N16" s="785"/>
      <c r="O16" s="785"/>
    </row>
    <row r="17" spans="1:15" s="5" customFormat="1" ht="18" customHeight="1">
      <c r="A17" s="21"/>
      <c r="B17" s="698"/>
      <c r="C17" s="698"/>
      <c r="D17" s="698"/>
      <c r="E17" s="698"/>
      <c r="F17" s="698"/>
      <c r="G17" s="785"/>
      <c r="H17" s="785"/>
      <c r="I17" s="785"/>
      <c r="J17" s="785"/>
      <c r="K17" s="785"/>
      <c r="L17" s="785"/>
      <c r="M17" s="785"/>
      <c r="N17" s="785"/>
      <c r="O17" s="785"/>
    </row>
    <row r="18" ht="15" customHeight="1">
      <c r="A18" s="769" t="s">
        <v>1185</v>
      </c>
    </row>
    <row r="19" spans="1:15" s="5" customFormat="1" ht="21" customHeight="1">
      <c r="A19" s="769" t="s">
        <v>1186</v>
      </c>
      <c r="B19" s="14"/>
      <c r="C19" s="14"/>
      <c r="D19" s="14"/>
      <c r="E19" s="14"/>
      <c r="F19" s="14"/>
      <c r="G19" s="14"/>
      <c r="H19" s="14"/>
      <c r="I19" s="14"/>
      <c r="J19" s="14"/>
      <c r="K19" s="14"/>
      <c r="L19" s="14"/>
      <c r="M19" s="14"/>
      <c r="N19" s="14"/>
      <c r="O19" s="14"/>
    </row>
    <row r="20" spans="1:15" s="5" customFormat="1" ht="15" customHeight="1">
      <c r="A20" s="786" t="s">
        <v>648</v>
      </c>
      <c r="B20" s="14"/>
      <c r="C20" s="14"/>
      <c r="D20" s="14"/>
      <c r="E20" s="14"/>
      <c r="F20" s="14"/>
      <c r="G20" s="14"/>
      <c r="H20" s="14"/>
      <c r="I20" s="14"/>
      <c r="J20" s="14"/>
      <c r="K20" s="14"/>
      <c r="L20" s="14"/>
      <c r="M20" s="14"/>
      <c r="N20" s="14"/>
      <c r="O20" s="14"/>
    </row>
    <row r="21" spans="1:15" s="5" customFormat="1" ht="14.25" customHeight="1">
      <c r="A21" s="21"/>
      <c r="B21" s="14"/>
      <c r="C21" s="14"/>
      <c r="D21" s="14"/>
      <c r="E21" s="14"/>
      <c r="F21" s="14"/>
      <c r="G21" s="14"/>
      <c r="H21" s="14"/>
      <c r="I21" s="14"/>
      <c r="J21" s="14"/>
      <c r="K21" s="14"/>
      <c r="L21" s="14"/>
      <c r="M21" s="14"/>
      <c r="N21" s="14"/>
      <c r="O21" s="14"/>
    </row>
    <row r="22" spans="1:12" s="5" customFormat="1" ht="18" customHeight="1">
      <c r="A22" s="787" t="s">
        <v>649</v>
      </c>
      <c r="K22" s="10"/>
      <c r="L22" s="10" t="s">
        <v>650</v>
      </c>
    </row>
    <row r="23" spans="1:14" s="5" customFormat="1" ht="18" customHeight="1">
      <c r="A23" s="1182" t="s">
        <v>631</v>
      </c>
      <c r="B23" s="1325" t="s">
        <v>651</v>
      </c>
      <c r="C23" s="1325"/>
      <c r="D23" s="1325"/>
      <c r="E23" s="1325"/>
      <c r="F23" s="1325"/>
      <c r="G23" s="1325"/>
      <c r="H23" s="1325" t="s">
        <v>652</v>
      </c>
      <c r="I23" s="1325"/>
      <c r="J23" s="1325"/>
      <c r="K23" s="1325"/>
      <c r="L23" s="1325"/>
      <c r="M23" s="1325"/>
      <c r="N23" s="21"/>
    </row>
    <row r="24" spans="1:13" s="5" customFormat="1" ht="18" customHeight="1">
      <c r="A24" s="1324"/>
      <c r="B24" s="1182" t="s">
        <v>951</v>
      </c>
      <c r="C24" s="1184"/>
      <c r="D24" s="773" t="s">
        <v>633</v>
      </c>
      <c r="E24" s="1188" t="s">
        <v>634</v>
      </c>
      <c r="F24" s="1188"/>
      <c r="G24" s="773" t="s">
        <v>635</v>
      </c>
      <c r="H24" s="1182" t="s">
        <v>951</v>
      </c>
      <c r="I24" s="1184"/>
      <c r="J24" s="773" t="s">
        <v>633</v>
      </c>
      <c r="K24" s="1188" t="s">
        <v>634</v>
      </c>
      <c r="L24" s="1188"/>
      <c r="M24" s="773" t="s">
        <v>635</v>
      </c>
    </row>
    <row r="25" spans="1:13" s="5" customFormat="1" ht="18" customHeight="1">
      <c r="A25" s="1185"/>
      <c r="B25" s="1185"/>
      <c r="C25" s="1187"/>
      <c r="D25" s="778" t="s">
        <v>637</v>
      </c>
      <c r="E25" s="1189" t="s">
        <v>637</v>
      </c>
      <c r="F25" s="1189"/>
      <c r="G25" s="778" t="s">
        <v>637</v>
      </c>
      <c r="H25" s="1185"/>
      <c r="I25" s="1187"/>
      <c r="J25" s="778" t="s">
        <v>637</v>
      </c>
      <c r="K25" s="1189" t="s">
        <v>637</v>
      </c>
      <c r="L25" s="1189"/>
      <c r="M25" s="778" t="s">
        <v>637</v>
      </c>
    </row>
    <row r="26" spans="1:13" s="5" customFormat="1" ht="20.25" customHeight="1">
      <c r="A26" s="788" t="s">
        <v>639</v>
      </c>
      <c r="B26" s="1319">
        <f>SUM(B27:C34)</f>
        <v>1737</v>
      </c>
      <c r="C26" s="1320"/>
      <c r="D26" s="413">
        <f>SUM(D27:D34)</f>
        <v>355</v>
      </c>
      <c r="E26" s="1319">
        <f>SUM(E27:E34)</f>
        <v>1234</v>
      </c>
      <c r="F26" s="1320"/>
      <c r="G26" s="413">
        <f>SUM(G27:G34)</f>
        <v>148</v>
      </c>
      <c r="H26" s="1326">
        <f>SUM(H27:I34)</f>
        <v>1376</v>
      </c>
      <c r="I26" s="1327"/>
      <c r="J26" s="789">
        <f>SUM(J27:J34)</f>
        <v>285</v>
      </c>
      <c r="K26" s="1326">
        <f>SUM(K27:L34)</f>
        <v>955</v>
      </c>
      <c r="L26" s="1327"/>
      <c r="M26" s="789">
        <f>SUM(M27:M34)</f>
        <v>136</v>
      </c>
    </row>
    <row r="27" spans="1:13" s="5" customFormat="1" ht="20.25" customHeight="1">
      <c r="A27" s="788" t="s">
        <v>640</v>
      </c>
      <c r="B27" s="1319">
        <f aca="true" t="shared" si="4" ref="B27:B34">D27+E27+G27</f>
        <v>860</v>
      </c>
      <c r="C27" s="1320"/>
      <c r="D27" s="450">
        <v>140</v>
      </c>
      <c r="E27" s="1319">
        <v>579</v>
      </c>
      <c r="F27" s="1320"/>
      <c r="G27" s="790">
        <v>141</v>
      </c>
      <c r="H27" s="1319">
        <v>780</v>
      </c>
      <c r="I27" s="1320"/>
      <c r="J27" s="790">
        <v>103</v>
      </c>
      <c r="K27" s="1319">
        <v>554</v>
      </c>
      <c r="L27" s="1320"/>
      <c r="M27" s="413">
        <v>123</v>
      </c>
    </row>
    <row r="28" spans="1:13" s="5" customFormat="1" ht="20.25" customHeight="1">
      <c r="A28" s="788" t="s">
        <v>641</v>
      </c>
      <c r="B28" s="1319">
        <f t="shared" si="4"/>
        <v>101</v>
      </c>
      <c r="C28" s="1320"/>
      <c r="D28" s="413">
        <v>51</v>
      </c>
      <c r="E28" s="1319">
        <v>50</v>
      </c>
      <c r="F28" s="1320"/>
      <c r="G28" s="790">
        <v>0</v>
      </c>
      <c r="H28" s="1319">
        <v>89</v>
      </c>
      <c r="I28" s="1320"/>
      <c r="J28" s="790">
        <v>42</v>
      </c>
      <c r="K28" s="1319">
        <v>47</v>
      </c>
      <c r="L28" s="1320"/>
      <c r="M28" s="413">
        <v>0</v>
      </c>
    </row>
    <row r="29" spans="1:13" s="5" customFormat="1" ht="20.25" customHeight="1">
      <c r="A29" s="788" t="s">
        <v>642</v>
      </c>
      <c r="B29" s="1319">
        <f t="shared" si="4"/>
        <v>437</v>
      </c>
      <c r="C29" s="1320"/>
      <c r="D29" s="413">
        <v>49</v>
      </c>
      <c r="E29" s="1319">
        <v>388</v>
      </c>
      <c r="F29" s="1320"/>
      <c r="G29" s="790">
        <v>0</v>
      </c>
      <c r="H29" s="1319">
        <v>286</v>
      </c>
      <c r="I29" s="1320"/>
      <c r="J29" s="790">
        <v>42</v>
      </c>
      <c r="K29" s="1319">
        <v>244</v>
      </c>
      <c r="L29" s="1320"/>
      <c r="M29" s="413">
        <v>0</v>
      </c>
    </row>
    <row r="30" spans="1:13" s="5" customFormat="1" ht="20.25" customHeight="1">
      <c r="A30" s="788" t="s">
        <v>643</v>
      </c>
      <c r="B30" s="1319">
        <f t="shared" si="4"/>
        <v>80</v>
      </c>
      <c r="C30" s="1320"/>
      <c r="D30" s="413">
        <v>40</v>
      </c>
      <c r="E30" s="1319">
        <v>40</v>
      </c>
      <c r="F30" s="1320"/>
      <c r="G30" s="790">
        <v>0</v>
      </c>
      <c r="H30" s="1319">
        <v>68</v>
      </c>
      <c r="I30" s="1320"/>
      <c r="J30" s="790">
        <v>40</v>
      </c>
      <c r="K30" s="1319">
        <v>28</v>
      </c>
      <c r="L30" s="1320"/>
      <c r="M30" s="413">
        <v>0</v>
      </c>
    </row>
    <row r="31" spans="1:13" s="5" customFormat="1" ht="20.25" customHeight="1">
      <c r="A31" s="788" t="s">
        <v>644</v>
      </c>
      <c r="B31" s="1319">
        <f t="shared" si="4"/>
        <v>159</v>
      </c>
      <c r="C31" s="1320"/>
      <c r="D31" s="413">
        <v>35</v>
      </c>
      <c r="E31" s="1319">
        <v>124</v>
      </c>
      <c r="F31" s="1320"/>
      <c r="G31" s="790">
        <v>0</v>
      </c>
      <c r="H31" s="1319">
        <v>59</v>
      </c>
      <c r="I31" s="1320"/>
      <c r="J31" s="790">
        <v>32</v>
      </c>
      <c r="K31" s="1319">
        <v>27</v>
      </c>
      <c r="L31" s="1320"/>
      <c r="M31" s="413">
        <v>0</v>
      </c>
    </row>
    <row r="32" spans="1:13" s="5" customFormat="1" ht="20.25" customHeight="1">
      <c r="A32" s="788" t="s">
        <v>645</v>
      </c>
      <c r="B32" s="1319">
        <f t="shared" si="4"/>
        <v>40</v>
      </c>
      <c r="C32" s="1320"/>
      <c r="D32" s="413">
        <v>40</v>
      </c>
      <c r="E32" s="1319">
        <v>0</v>
      </c>
      <c r="F32" s="1320"/>
      <c r="G32" s="790">
        <v>0</v>
      </c>
      <c r="H32" s="1319">
        <v>26</v>
      </c>
      <c r="I32" s="1320"/>
      <c r="J32" s="790">
        <v>26</v>
      </c>
      <c r="K32" s="1319">
        <v>0</v>
      </c>
      <c r="L32" s="1320"/>
      <c r="M32" s="413">
        <v>0</v>
      </c>
    </row>
    <row r="33" spans="1:13" s="5" customFormat="1" ht="20.25" customHeight="1">
      <c r="A33" s="16" t="s">
        <v>646</v>
      </c>
      <c r="B33" s="1319">
        <f t="shared" si="4"/>
        <v>43</v>
      </c>
      <c r="C33" s="1320"/>
      <c r="D33" s="413">
        <v>0</v>
      </c>
      <c r="E33" s="1319">
        <v>43</v>
      </c>
      <c r="F33" s="1320"/>
      <c r="G33" s="790">
        <v>0</v>
      </c>
      <c r="H33" s="1319">
        <v>37</v>
      </c>
      <c r="I33" s="1320"/>
      <c r="J33" s="790">
        <v>0</v>
      </c>
      <c r="K33" s="1319">
        <v>37</v>
      </c>
      <c r="L33" s="1320"/>
      <c r="M33" s="413">
        <v>0</v>
      </c>
    </row>
    <row r="34" spans="1:13" s="5" customFormat="1" ht="20.25" customHeight="1">
      <c r="A34" s="16" t="s">
        <v>647</v>
      </c>
      <c r="B34" s="1319">
        <f t="shared" si="4"/>
        <v>17</v>
      </c>
      <c r="C34" s="1320"/>
      <c r="D34" s="413">
        <v>0</v>
      </c>
      <c r="E34" s="1319">
        <v>10</v>
      </c>
      <c r="F34" s="1320"/>
      <c r="G34" s="790">
        <v>7</v>
      </c>
      <c r="H34" s="1319">
        <v>31</v>
      </c>
      <c r="I34" s="1320"/>
      <c r="J34" s="790">
        <v>0</v>
      </c>
      <c r="K34" s="1319">
        <v>18</v>
      </c>
      <c r="L34" s="1320"/>
      <c r="M34" s="413">
        <v>13</v>
      </c>
    </row>
    <row r="35" s="5" customFormat="1" ht="20.25" customHeight="1"/>
    <row r="36" spans="14:15" s="5" customFormat="1" ht="21.75" customHeight="1">
      <c r="N36" s="791"/>
      <c r="O36" s="791"/>
    </row>
    <row r="37" s="5" customFormat="1" ht="21.75" customHeight="1"/>
    <row r="38" s="5" customFormat="1" ht="21.75" customHeight="1"/>
    <row r="39" s="5" customFormat="1" ht="21.75" customHeight="1"/>
    <row r="40" spans="1:13" s="5" customFormat="1" ht="21.75" customHeight="1">
      <c r="A40" s="792"/>
      <c r="B40" s="792"/>
      <c r="C40" s="792"/>
      <c r="D40" s="792"/>
      <c r="E40" s="792"/>
      <c r="F40" s="792"/>
      <c r="G40" s="792"/>
      <c r="H40" s="792"/>
      <c r="I40" s="792"/>
      <c r="J40" s="792"/>
      <c r="K40" s="792"/>
      <c r="L40" s="792"/>
      <c r="M40" s="792"/>
    </row>
    <row r="41" spans="1:13" s="5" customFormat="1" ht="21.75" customHeight="1">
      <c r="A41" s="770"/>
      <c r="B41" s="770"/>
      <c r="C41" s="770"/>
      <c r="D41" s="770"/>
      <c r="E41" s="770"/>
      <c r="F41" s="770"/>
      <c r="G41" s="770"/>
      <c r="H41" s="770"/>
      <c r="I41" s="770"/>
      <c r="J41" s="770"/>
      <c r="K41" s="770"/>
      <c r="L41" s="770"/>
      <c r="M41" s="770"/>
    </row>
    <row r="42" spans="1:13" s="792" customFormat="1" ht="21.75" customHeight="1">
      <c r="A42" s="770"/>
      <c r="B42" s="770"/>
      <c r="C42" s="770"/>
      <c r="D42" s="770"/>
      <c r="E42" s="770"/>
      <c r="F42" s="770"/>
      <c r="G42" s="770"/>
      <c r="H42" s="770"/>
      <c r="I42" s="770"/>
      <c r="J42" s="770"/>
      <c r="K42" s="770"/>
      <c r="L42" s="770"/>
      <c r="M42" s="770"/>
    </row>
  </sheetData>
  <sheetProtection/>
  <mergeCells count="50">
    <mergeCell ref="B34:C34"/>
    <mergeCell ref="B30:C30"/>
    <mergeCell ref="B31:C31"/>
    <mergeCell ref="B32:C32"/>
    <mergeCell ref="B33:C33"/>
    <mergeCell ref="E34:F34"/>
    <mergeCell ref="E32:F32"/>
    <mergeCell ref="H32:I32"/>
    <mergeCell ref="H33:I33"/>
    <mergeCell ref="K34:L34"/>
    <mergeCell ref="H34:I34"/>
    <mergeCell ref="E30:F30"/>
    <mergeCell ref="E31:F31"/>
    <mergeCell ref="E33:F33"/>
    <mergeCell ref="K30:L30"/>
    <mergeCell ref="K31:L31"/>
    <mergeCell ref="K32:L32"/>
    <mergeCell ref="H30:I30"/>
    <mergeCell ref="K33:L33"/>
    <mergeCell ref="H31:I31"/>
    <mergeCell ref="B27:C27"/>
    <mergeCell ref="E26:F26"/>
    <mergeCell ref="B28:C28"/>
    <mergeCell ref="B29:C29"/>
    <mergeCell ref="E27:F27"/>
    <mergeCell ref="E29:F29"/>
    <mergeCell ref="E28:F28"/>
    <mergeCell ref="B26:C26"/>
    <mergeCell ref="K24:L24"/>
    <mergeCell ref="K25:L25"/>
    <mergeCell ref="E24:F24"/>
    <mergeCell ref="E25:F25"/>
    <mergeCell ref="C5:C6"/>
    <mergeCell ref="H26:I26"/>
    <mergeCell ref="K26:L26"/>
    <mergeCell ref="C4:F4"/>
    <mergeCell ref="A23:A25"/>
    <mergeCell ref="H24:I25"/>
    <mergeCell ref="B23:G23"/>
    <mergeCell ref="H23:M23"/>
    <mergeCell ref="B24:C25"/>
    <mergeCell ref="L4:O4"/>
    <mergeCell ref="G4:K4"/>
    <mergeCell ref="L5:L6"/>
    <mergeCell ref="K27:L27"/>
    <mergeCell ref="K29:L29"/>
    <mergeCell ref="H27:I27"/>
    <mergeCell ref="K28:L28"/>
    <mergeCell ref="H28:I28"/>
    <mergeCell ref="H29:I29"/>
  </mergeCells>
  <conditionalFormatting sqref="A1:IV31 A33:IV65536 G32:IV32 A32:E32">
    <cfRule type="expression" priority="1" dxfId="6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89" r:id="rId3"/>
  <headerFooter alignWithMargins="0">
    <oddFooter>&amp;C&amp;A</oddFooter>
  </headerFooter>
  <legacyDrawing r:id="rId2"/>
</worksheet>
</file>

<file path=xl/worksheets/sheet2.xml><?xml version="1.0" encoding="utf-8"?>
<worksheet xmlns="http://schemas.openxmlformats.org/spreadsheetml/2006/main" xmlns:r="http://schemas.openxmlformats.org/officeDocument/2006/relationships">
  <sheetPr codeName="Sheet3">
    <tabColor theme="5" tint="0.5999900102615356"/>
  </sheetPr>
  <dimension ref="A3:I24"/>
  <sheetViews>
    <sheetView showGridLines="0" zoomScaleSheetLayoutView="100" zoomScalePageLayoutView="0" workbookViewId="0" topLeftCell="A1">
      <selection activeCell="J34" sqref="J34"/>
    </sheetView>
  </sheetViews>
  <sheetFormatPr defaultColWidth="9.00390625" defaultRowHeight="13.5"/>
  <cols>
    <col min="1" max="7" width="9.00390625" style="1032" customWidth="1"/>
    <col min="8" max="8" width="11.125" style="1032" customWidth="1"/>
    <col min="9" max="9" width="11.00390625" style="1032" customWidth="1"/>
    <col min="10" max="16384" width="9.00390625" style="1032" customWidth="1"/>
  </cols>
  <sheetData>
    <row r="1" ht="18" customHeight="1"/>
    <row r="2" ht="18" customHeight="1"/>
    <row r="3" spans="1:8" ht="42" customHeight="1">
      <c r="A3" s="1173" t="s">
        <v>501</v>
      </c>
      <c r="B3" s="1174"/>
      <c r="C3" s="1174"/>
      <c r="D3" s="1174"/>
      <c r="E3" s="1174"/>
      <c r="F3" s="1174"/>
      <c r="G3" s="1174"/>
      <c r="H3" s="1174"/>
    </row>
    <row r="4" spans="1:8" ht="33" customHeight="1">
      <c r="A4" s="1033"/>
      <c r="B4" s="1033"/>
      <c r="C4" s="1033"/>
      <c r="D4" s="1033"/>
      <c r="E4" s="1033"/>
      <c r="F4" s="1033"/>
      <c r="G4" s="1033"/>
      <c r="H4" s="1033"/>
    </row>
    <row r="5" ht="30" customHeight="1">
      <c r="A5" s="1034" t="s">
        <v>502</v>
      </c>
    </row>
    <row r="6" ht="30" customHeight="1">
      <c r="A6" s="1035" t="s">
        <v>503</v>
      </c>
    </row>
    <row r="7" ht="30" customHeight="1">
      <c r="A7" s="1034" t="s">
        <v>1110</v>
      </c>
    </row>
    <row r="8" ht="30" customHeight="1">
      <c r="A8" s="1034" t="s">
        <v>504</v>
      </c>
    </row>
    <row r="9" ht="30" customHeight="1">
      <c r="A9" s="1034" t="s">
        <v>505</v>
      </c>
    </row>
    <row r="10" ht="30" customHeight="1">
      <c r="A10" s="1035" t="s">
        <v>506</v>
      </c>
    </row>
    <row r="11" ht="30" customHeight="1">
      <c r="A11" s="1035" t="s">
        <v>1315</v>
      </c>
    </row>
    <row r="12" spans="1:9" ht="30" customHeight="1">
      <c r="A12" s="1036" t="s">
        <v>1037</v>
      </c>
      <c r="B12" s="1036"/>
      <c r="C12" s="1036"/>
      <c r="D12" s="1036"/>
      <c r="E12" s="1036"/>
      <c r="F12" s="1036"/>
      <c r="G12" s="1036"/>
      <c r="H12" s="1036"/>
      <c r="I12" s="1036"/>
    </row>
    <row r="13" ht="30" customHeight="1">
      <c r="A13" s="1034" t="s">
        <v>1038</v>
      </c>
    </row>
    <row r="14" spans="1:2" ht="30" customHeight="1">
      <c r="A14" s="1034" t="s">
        <v>507</v>
      </c>
      <c r="B14" s="1049"/>
    </row>
    <row r="15" ht="30" customHeight="1">
      <c r="A15" s="1034" t="s">
        <v>508</v>
      </c>
    </row>
    <row r="16" ht="30" customHeight="1">
      <c r="A16" s="1034"/>
    </row>
    <row r="17" ht="30" customHeight="1">
      <c r="A17" s="1034"/>
    </row>
    <row r="18" ht="30" customHeight="1"/>
    <row r="19" ht="30" customHeight="1"/>
    <row r="20" ht="30" customHeight="1"/>
    <row r="21" ht="30" customHeight="1">
      <c r="B21" s="1032" t="s">
        <v>1111</v>
      </c>
    </row>
    <row r="22" ht="30" customHeight="1"/>
    <row r="23" ht="30" customHeight="1"/>
    <row r="24" spans="4:8" ht="24" customHeight="1">
      <c r="D24" s="1175" t="s">
        <v>509</v>
      </c>
      <c r="E24" s="1175"/>
      <c r="F24" s="1175"/>
      <c r="G24" s="1175"/>
      <c r="H24" s="1175"/>
    </row>
  </sheetData>
  <sheetProtection/>
  <mergeCells count="2">
    <mergeCell ref="A3:H3"/>
    <mergeCell ref="D24:H24"/>
  </mergeCells>
  <printOptions/>
  <pageMargins left="0.984251968503937" right="0.5905511811023623" top="0.984251968503937" bottom="0.7874015748031497" header="0.5118110236220472" footer="0.5905511811023623"/>
  <pageSetup blackAndWhite="1"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Sheet21">
    <tabColor theme="5" tint="0.5999900102615356"/>
  </sheetPr>
  <dimension ref="A1:K44"/>
  <sheetViews>
    <sheetView showGridLines="0" zoomScaleSheetLayoutView="100" workbookViewId="0" topLeftCell="A1">
      <selection activeCell="L1" sqref="L1:L16384"/>
    </sheetView>
  </sheetViews>
  <sheetFormatPr defaultColWidth="9.00390625" defaultRowHeight="13.5"/>
  <cols>
    <col min="1" max="1" width="5.625" style="739" customWidth="1"/>
    <col min="2" max="2" width="17.25390625" style="739" customWidth="1"/>
    <col min="3" max="4" width="7.375" style="739" customWidth="1"/>
    <col min="5" max="6" width="7.75390625" style="739" customWidth="1"/>
    <col min="7" max="7" width="7.875" style="739" customWidth="1"/>
    <col min="8" max="9" width="9.375" style="739" customWidth="1"/>
    <col min="10" max="176" width="9.00390625" style="739" customWidth="1"/>
    <col min="177" max="177" width="33.875" style="739" bestFit="1" customWidth="1"/>
    <col min="178" max="16384" width="9.00390625" style="739" customWidth="1"/>
  </cols>
  <sheetData>
    <row r="1" ht="20.25" customHeight="1">
      <c r="A1" s="752" t="s">
        <v>1190</v>
      </c>
    </row>
    <row r="2" ht="18" customHeight="1">
      <c r="A2" s="752" t="s">
        <v>1191</v>
      </c>
    </row>
    <row r="3" ht="18" customHeight="1">
      <c r="A3" s="752" t="s">
        <v>1192</v>
      </c>
    </row>
    <row r="4" ht="18" customHeight="1">
      <c r="A4" s="752" t="s">
        <v>1193</v>
      </c>
    </row>
    <row r="5" ht="13.5">
      <c r="K5" s="5"/>
    </row>
    <row r="6" spans="1:10" ht="18" customHeight="1">
      <c r="A6" s="753" t="s">
        <v>653</v>
      </c>
      <c r="J6" s="754" t="s">
        <v>654</v>
      </c>
    </row>
    <row r="7" spans="1:10" ht="15.75" customHeight="1">
      <c r="A7" s="1332" t="s">
        <v>655</v>
      </c>
      <c r="B7" s="755"/>
      <c r="C7" s="1335" t="s">
        <v>656</v>
      </c>
      <c r="D7" s="1336"/>
      <c r="E7" s="1329" t="s">
        <v>657</v>
      </c>
      <c r="F7" s="1330"/>
      <c r="G7" s="1331"/>
      <c r="H7" s="1329" t="s">
        <v>658</v>
      </c>
      <c r="I7" s="1330"/>
      <c r="J7" s="1331"/>
    </row>
    <row r="8" spans="1:10" ht="15.75" customHeight="1">
      <c r="A8" s="1333"/>
      <c r="B8" s="756" t="s">
        <v>659</v>
      </c>
      <c r="C8" s="1337"/>
      <c r="D8" s="1338"/>
      <c r="E8" s="757"/>
      <c r="F8" s="758" t="s">
        <v>951</v>
      </c>
      <c r="G8" s="759"/>
      <c r="H8" s="760" t="s">
        <v>660</v>
      </c>
      <c r="I8" s="760" t="s">
        <v>661</v>
      </c>
      <c r="J8" s="760" t="s">
        <v>662</v>
      </c>
    </row>
    <row r="9" spans="1:10" ht="15.75" customHeight="1">
      <c r="A9" s="1333"/>
      <c r="B9" s="761"/>
      <c r="C9" s="762" t="s">
        <v>663</v>
      </c>
      <c r="D9" s="763" t="s">
        <v>910</v>
      </c>
      <c r="E9" s="763" t="s">
        <v>951</v>
      </c>
      <c r="F9" s="763" t="s">
        <v>578</v>
      </c>
      <c r="G9" s="763" t="s">
        <v>585</v>
      </c>
      <c r="H9" s="761" t="s">
        <v>664</v>
      </c>
      <c r="I9" s="761" t="s">
        <v>665</v>
      </c>
      <c r="J9" s="761" t="s">
        <v>666</v>
      </c>
    </row>
    <row r="10" spans="1:10" ht="18.75" customHeight="1">
      <c r="A10" s="1334"/>
      <c r="B10" s="764" t="s">
        <v>667</v>
      </c>
      <c r="C10" s="459">
        <f aca="true" t="shared" si="0" ref="C10:J10">C11+C17+C40</f>
        <v>58</v>
      </c>
      <c r="D10" s="459">
        <f t="shared" si="0"/>
        <v>2</v>
      </c>
      <c r="E10" s="459">
        <f t="shared" si="0"/>
        <v>4007</v>
      </c>
      <c r="F10" s="459">
        <f t="shared" si="0"/>
        <v>1492</v>
      </c>
      <c r="G10" s="459">
        <f t="shared" si="0"/>
        <v>2515</v>
      </c>
      <c r="H10" s="459">
        <f t="shared" si="0"/>
        <v>16</v>
      </c>
      <c r="I10" s="459">
        <f t="shared" si="0"/>
        <v>22</v>
      </c>
      <c r="J10" s="459">
        <f t="shared" si="0"/>
        <v>22</v>
      </c>
    </row>
    <row r="11" spans="1:10" ht="18.75" customHeight="1">
      <c r="A11" s="1332" t="s">
        <v>668</v>
      </c>
      <c r="B11" s="765" t="s">
        <v>951</v>
      </c>
      <c r="C11" s="449">
        <f>SUM(C12:C16)</f>
        <v>9</v>
      </c>
      <c r="D11" s="449">
        <f aca="true" t="shared" si="1" ref="D11:J11">SUM(D12:D16)</f>
        <v>0</v>
      </c>
      <c r="E11" s="449">
        <f t="shared" si="1"/>
        <v>771</v>
      </c>
      <c r="F11" s="449">
        <f t="shared" si="1"/>
        <v>268</v>
      </c>
      <c r="G11" s="449">
        <f t="shared" si="1"/>
        <v>503</v>
      </c>
      <c r="H11" s="449">
        <f t="shared" si="1"/>
        <v>0</v>
      </c>
      <c r="I11" s="449">
        <f t="shared" si="1"/>
        <v>6</v>
      </c>
      <c r="J11" s="449">
        <f t="shared" si="1"/>
        <v>3</v>
      </c>
    </row>
    <row r="12" spans="1:10" ht="18.75" customHeight="1">
      <c r="A12" s="1333"/>
      <c r="B12" s="765" t="s">
        <v>1008</v>
      </c>
      <c r="C12" s="449">
        <v>1</v>
      </c>
      <c r="D12" s="449">
        <v>0</v>
      </c>
      <c r="E12" s="449">
        <f>F12+G12</f>
        <v>84</v>
      </c>
      <c r="F12" s="449">
        <v>19</v>
      </c>
      <c r="G12" s="449">
        <v>65</v>
      </c>
      <c r="H12" s="449">
        <v>0</v>
      </c>
      <c r="I12" s="449">
        <v>1</v>
      </c>
      <c r="J12" s="449">
        <v>0</v>
      </c>
    </row>
    <row r="13" spans="1:10" ht="18.75" customHeight="1">
      <c r="A13" s="1333"/>
      <c r="B13" s="765" t="s">
        <v>669</v>
      </c>
      <c r="C13" s="449">
        <v>3</v>
      </c>
      <c r="D13" s="450" t="s">
        <v>1041</v>
      </c>
      <c r="E13" s="449">
        <f>F13+G13</f>
        <v>367</v>
      </c>
      <c r="F13" s="449">
        <v>123</v>
      </c>
      <c r="G13" s="449">
        <v>244</v>
      </c>
      <c r="H13" s="450">
        <v>0</v>
      </c>
      <c r="I13" s="449">
        <v>3</v>
      </c>
      <c r="J13" s="450">
        <v>0</v>
      </c>
    </row>
    <row r="14" spans="1:10" ht="18.75" customHeight="1">
      <c r="A14" s="1333"/>
      <c r="B14" s="765" t="s">
        <v>670</v>
      </c>
      <c r="C14" s="450">
        <v>2</v>
      </c>
      <c r="D14" s="450" t="s">
        <v>1041</v>
      </c>
      <c r="E14" s="449">
        <f aca="true" t="shared" si="2" ref="E14:E39">F14+G14</f>
        <v>123</v>
      </c>
      <c r="F14" s="450">
        <v>75</v>
      </c>
      <c r="G14" s="450">
        <v>48</v>
      </c>
      <c r="H14" s="450">
        <v>0</v>
      </c>
      <c r="I14" s="450">
        <v>0</v>
      </c>
      <c r="J14" s="450">
        <v>2</v>
      </c>
    </row>
    <row r="15" spans="1:10" ht="18.75" customHeight="1">
      <c r="A15" s="1333"/>
      <c r="B15" s="765" t="s">
        <v>1187</v>
      </c>
      <c r="C15" s="450">
        <v>2</v>
      </c>
      <c r="D15" s="450" t="s">
        <v>344</v>
      </c>
      <c r="E15" s="449">
        <f>F15+G15</f>
        <v>179</v>
      </c>
      <c r="F15" s="450">
        <v>51</v>
      </c>
      <c r="G15" s="450">
        <v>128</v>
      </c>
      <c r="H15" s="450">
        <v>0</v>
      </c>
      <c r="I15" s="450">
        <v>2</v>
      </c>
      <c r="J15" s="450">
        <v>0</v>
      </c>
    </row>
    <row r="16" spans="1:10" ht="18.75" customHeight="1">
      <c r="A16" s="1333"/>
      <c r="B16" s="765" t="s">
        <v>671</v>
      </c>
      <c r="C16" s="449">
        <v>1</v>
      </c>
      <c r="D16" s="450" t="s">
        <v>1041</v>
      </c>
      <c r="E16" s="449">
        <f>F16+G16</f>
        <v>18</v>
      </c>
      <c r="F16" s="450">
        <v>0</v>
      </c>
      <c r="G16" s="449">
        <v>18</v>
      </c>
      <c r="H16" s="450">
        <v>0</v>
      </c>
      <c r="I16" s="450">
        <v>0</v>
      </c>
      <c r="J16" s="449">
        <v>1</v>
      </c>
    </row>
    <row r="17" spans="1:10" ht="18.75" customHeight="1">
      <c r="A17" s="1332" t="s">
        <v>672</v>
      </c>
      <c r="B17" s="766" t="s">
        <v>951</v>
      </c>
      <c r="C17" s="449">
        <f aca="true" t="shared" si="3" ref="C17:J17">SUM(C18:C39)</f>
        <v>45</v>
      </c>
      <c r="D17" s="449">
        <f t="shared" si="3"/>
        <v>2</v>
      </c>
      <c r="E17" s="449">
        <f t="shared" si="3"/>
        <v>3083</v>
      </c>
      <c r="F17" s="449">
        <f t="shared" si="3"/>
        <v>1135</v>
      </c>
      <c r="G17" s="449">
        <f t="shared" si="3"/>
        <v>1948</v>
      </c>
      <c r="H17" s="449">
        <f t="shared" si="3"/>
        <v>12</v>
      </c>
      <c r="I17" s="449">
        <f t="shared" si="3"/>
        <v>16</v>
      </c>
      <c r="J17" s="449">
        <f t="shared" si="3"/>
        <v>19</v>
      </c>
    </row>
    <row r="18" spans="1:10" ht="18.75" customHeight="1">
      <c r="A18" s="1333"/>
      <c r="B18" s="765" t="s">
        <v>673</v>
      </c>
      <c r="C18" s="449">
        <v>1</v>
      </c>
      <c r="D18" s="450">
        <v>0</v>
      </c>
      <c r="E18" s="449">
        <f t="shared" si="2"/>
        <v>78</v>
      </c>
      <c r="F18" s="449">
        <v>78</v>
      </c>
      <c r="G18" s="450">
        <v>0</v>
      </c>
      <c r="H18" s="450">
        <v>0</v>
      </c>
      <c r="I18" s="449">
        <v>1</v>
      </c>
      <c r="J18" s="450">
        <v>0</v>
      </c>
    </row>
    <row r="19" spans="1:10" ht="18.75" customHeight="1">
      <c r="A19" s="1333"/>
      <c r="B19" s="765" t="s">
        <v>674</v>
      </c>
      <c r="C19" s="449">
        <v>6</v>
      </c>
      <c r="D19" s="450">
        <v>0</v>
      </c>
      <c r="E19" s="449">
        <f t="shared" si="2"/>
        <v>218</v>
      </c>
      <c r="F19" s="449">
        <v>177</v>
      </c>
      <c r="G19" s="449">
        <v>41</v>
      </c>
      <c r="H19" s="449">
        <v>1</v>
      </c>
      <c r="I19" s="449">
        <v>5</v>
      </c>
      <c r="J19" s="450">
        <v>0</v>
      </c>
    </row>
    <row r="20" spans="1:10" ht="18.75" customHeight="1">
      <c r="A20" s="1333"/>
      <c r="B20" s="765" t="s">
        <v>675</v>
      </c>
      <c r="C20" s="449">
        <v>1</v>
      </c>
      <c r="D20" s="450">
        <v>0</v>
      </c>
      <c r="E20" s="449">
        <f t="shared" si="2"/>
        <v>13</v>
      </c>
      <c r="F20" s="449">
        <v>13</v>
      </c>
      <c r="G20" s="450">
        <v>0</v>
      </c>
      <c r="H20" s="450">
        <v>0</v>
      </c>
      <c r="I20" s="449">
        <v>1</v>
      </c>
      <c r="J20" s="450">
        <v>0</v>
      </c>
    </row>
    <row r="21" spans="1:10" ht="18.75" customHeight="1">
      <c r="A21" s="1333"/>
      <c r="B21" s="765" t="s">
        <v>676</v>
      </c>
      <c r="C21" s="449">
        <v>9</v>
      </c>
      <c r="D21" s="450">
        <v>0</v>
      </c>
      <c r="E21" s="449">
        <f t="shared" si="2"/>
        <v>1242</v>
      </c>
      <c r="F21" s="449">
        <v>199</v>
      </c>
      <c r="G21" s="449">
        <v>1043</v>
      </c>
      <c r="H21" s="450">
        <v>0</v>
      </c>
      <c r="I21" s="449">
        <v>1</v>
      </c>
      <c r="J21" s="449">
        <v>8</v>
      </c>
    </row>
    <row r="22" spans="1:10" ht="18.75" customHeight="1">
      <c r="A22" s="1333"/>
      <c r="B22" s="765" t="s">
        <v>677</v>
      </c>
      <c r="C22" s="449">
        <v>2</v>
      </c>
      <c r="D22" s="450">
        <v>0</v>
      </c>
      <c r="E22" s="449">
        <f t="shared" si="2"/>
        <v>239</v>
      </c>
      <c r="F22" s="450">
        <v>0</v>
      </c>
      <c r="G22" s="449">
        <v>239</v>
      </c>
      <c r="H22" s="450">
        <v>0</v>
      </c>
      <c r="I22" s="450">
        <v>0</v>
      </c>
      <c r="J22" s="449">
        <v>2</v>
      </c>
    </row>
    <row r="23" spans="1:10" ht="18.75" customHeight="1">
      <c r="A23" s="1333"/>
      <c r="B23" s="765" t="s">
        <v>678</v>
      </c>
      <c r="C23" s="449">
        <v>2</v>
      </c>
      <c r="D23" s="450">
        <v>0</v>
      </c>
      <c r="E23" s="449">
        <f t="shared" si="2"/>
        <v>63</v>
      </c>
      <c r="F23" s="449">
        <v>43</v>
      </c>
      <c r="G23" s="449">
        <v>20</v>
      </c>
      <c r="H23" s="450">
        <v>1</v>
      </c>
      <c r="I23" s="449">
        <v>1</v>
      </c>
      <c r="J23" s="450">
        <v>0</v>
      </c>
    </row>
    <row r="24" spans="1:10" ht="18.75" customHeight="1">
      <c r="A24" s="1333"/>
      <c r="B24" s="765" t="s">
        <v>679</v>
      </c>
      <c r="C24" s="449">
        <v>2</v>
      </c>
      <c r="D24" s="450">
        <v>0</v>
      </c>
      <c r="E24" s="449">
        <f t="shared" si="2"/>
        <v>78</v>
      </c>
      <c r="F24" s="450">
        <v>46</v>
      </c>
      <c r="G24" s="450">
        <v>32</v>
      </c>
      <c r="H24" s="450">
        <v>1</v>
      </c>
      <c r="I24" s="450">
        <v>0</v>
      </c>
      <c r="J24" s="450">
        <v>1</v>
      </c>
    </row>
    <row r="25" spans="1:10" ht="18.75" customHeight="1">
      <c r="A25" s="1333"/>
      <c r="B25" s="765" t="s">
        <v>680</v>
      </c>
      <c r="C25" s="449">
        <v>2</v>
      </c>
      <c r="D25" s="450">
        <v>1</v>
      </c>
      <c r="E25" s="449">
        <f t="shared" si="2"/>
        <v>190</v>
      </c>
      <c r="F25" s="450">
        <v>150</v>
      </c>
      <c r="G25" s="450">
        <v>40</v>
      </c>
      <c r="H25" s="450">
        <v>0</v>
      </c>
      <c r="I25" s="450">
        <v>0</v>
      </c>
      <c r="J25" s="450">
        <v>3</v>
      </c>
    </row>
    <row r="26" spans="1:10" ht="18.75" customHeight="1">
      <c r="A26" s="1333"/>
      <c r="B26" s="765" t="s">
        <v>681</v>
      </c>
      <c r="C26" s="449">
        <v>3</v>
      </c>
      <c r="D26" s="450">
        <v>0</v>
      </c>
      <c r="E26" s="449">
        <f t="shared" si="2"/>
        <v>387</v>
      </c>
      <c r="F26" s="450">
        <v>225</v>
      </c>
      <c r="G26" s="450">
        <v>162</v>
      </c>
      <c r="H26" s="450">
        <v>0</v>
      </c>
      <c r="I26" s="450">
        <v>0</v>
      </c>
      <c r="J26" s="450">
        <v>3</v>
      </c>
    </row>
    <row r="27" spans="1:10" ht="18.75" customHeight="1">
      <c r="A27" s="1333"/>
      <c r="B27" s="765" t="s">
        <v>682</v>
      </c>
      <c r="C27" s="449">
        <v>2</v>
      </c>
      <c r="D27" s="450">
        <v>0</v>
      </c>
      <c r="E27" s="449">
        <f t="shared" si="2"/>
        <v>34</v>
      </c>
      <c r="F27" s="450">
        <v>1</v>
      </c>
      <c r="G27" s="449">
        <v>33</v>
      </c>
      <c r="H27" s="449">
        <v>2</v>
      </c>
      <c r="I27" s="450">
        <v>0</v>
      </c>
      <c r="J27" s="450">
        <v>0</v>
      </c>
    </row>
    <row r="28" spans="1:10" ht="18.75" customHeight="1">
      <c r="A28" s="1333"/>
      <c r="B28" s="765" t="s">
        <v>683</v>
      </c>
      <c r="C28" s="449">
        <v>1</v>
      </c>
      <c r="D28" s="449">
        <v>1</v>
      </c>
      <c r="E28" s="449">
        <f t="shared" si="2"/>
        <v>97</v>
      </c>
      <c r="F28" s="449">
        <v>26</v>
      </c>
      <c r="G28" s="449">
        <v>71</v>
      </c>
      <c r="H28" s="449">
        <v>2</v>
      </c>
      <c r="I28" s="450">
        <v>0</v>
      </c>
      <c r="J28" s="450">
        <v>0</v>
      </c>
    </row>
    <row r="29" spans="1:10" ht="18.75" customHeight="1">
      <c r="A29" s="1333"/>
      <c r="B29" s="765" t="s">
        <v>684</v>
      </c>
      <c r="C29" s="449">
        <v>1</v>
      </c>
      <c r="D29" s="450">
        <v>0</v>
      </c>
      <c r="E29" s="449">
        <f t="shared" si="2"/>
        <v>13</v>
      </c>
      <c r="F29" s="449">
        <v>10</v>
      </c>
      <c r="G29" s="449">
        <v>3</v>
      </c>
      <c r="H29" s="450">
        <v>0</v>
      </c>
      <c r="I29" s="450">
        <v>1</v>
      </c>
      <c r="J29" s="450">
        <v>0</v>
      </c>
    </row>
    <row r="30" spans="1:10" ht="18.75" customHeight="1">
      <c r="A30" s="1333"/>
      <c r="B30" s="765" t="s">
        <v>685</v>
      </c>
      <c r="C30" s="449">
        <v>1</v>
      </c>
      <c r="D30" s="450">
        <v>0</v>
      </c>
      <c r="E30" s="449">
        <f t="shared" si="2"/>
        <v>33</v>
      </c>
      <c r="F30" s="449">
        <v>6</v>
      </c>
      <c r="G30" s="449">
        <v>27</v>
      </c>
      <c r="H30" s="450">
        <v>0</v>
      </c>
      <c r="I30" s="450">
        <v>1</v>
      </c>
      <c r="J30" s="450">
        <v>0</v>
      </c>
    </row>
    <row r="31" spans="1:10" ht="18.75" customHeight="1">
      <c r="A31" s="1333"/>
      <c r="B31" s="765" t="s">
        <v>686</v>
      </c>
      <c r="C31" s="450" t="s">
        <v>1041</v>
      </c>
      <c r="D31" s="450">
        <v>0</v>
      </c>
      <c r="E31" s="449">
        <f t="shared" si="2"/>
        <v>0</v>
      </c>
      <c r="F31" s="450">
        <v>0</v>
      </c>
      <c r="G31" s="450">
        <v>0</v>
      </c>
      <c r="H31" s="450">
        <v>0</v>
      </c>
      <c r="I31" s="450">
        <v>0</v>
      </c>
      <c r="J31" s="450">
        <v>0</v>
      </c>
    </row>
    <row r="32" spans="1:10" ht="18.75" customHeight="1">
      <c r="A32" s="1333"/>
      <c r="B32" s="767" t="s">
        <v>687</v>
      </c>
      <c r="C32" s="450" t="s">
        <v>1041</v>
      </c>
      <c r="D32" s="450">
        <v>0</v>
      </c>
      <c r="E32" s="449">
        <f t="shared" si="2"/>
        <v>0</v>
      </c>
      <c r="F32" s="450">
        <v>0</v>
      </c>
      <c r="G32" s="450">
        <v>0</v>
      </c>
      <c r="H32" s="450">
        <v>0</v>
      </c>
      <c r="I32" s="450">
        <v>0</v>
      </c>
      <c r="J32" s="450">
        <v>0</v>
      </c>
    </row>
    <row r="33" spans="1:10" ht="18.75" customHeight="1">
      <c r="A33" s="1333"/>
      <c r="B33" s="765" t="s">
        <v>688</v>
      </c>
      <c r="C33" s="450" t="s">
        <v>1041</v>
      </c>
      <c r="D33" s="450">
        <v>0</v>
      </c>
      <c r="E33" s="449">
        <f t="shared" si="2"/>
        <v>0</v>
      </c>
      <c r="F33" s="450">
        <v>0</v>
      </c>
      <c r="G33" s="450">
        <v>0</v>
      </c>
      <c r="H33" s="450">
        <v>0</v>
      </c>
      <c r="I33" s="450">
        <v>0</v>
      </c>
      <c r="J33" s="450">
        <v>0</v>
      </c>
    </row>
    <row r="34" spans="1:10" ht="18.75" customHeight="1">
      <c r="A34" s="1333"/>
      <c r="B34" s="765" t="s">
        <v>1062</v>
      </c>
      <c r="C34" s="450">
        <v>1</v>
      </c>
      <c r="D34" s="450"/>
      <c r="E34" s="449">
        <f t="shared" si="2"/>
        <v>15</v>
      </c>
      <c r="F34" s="450">
        <v>6</v>
      </c>
      <c r="G34" s="450">
        <v>9</v>
      </c>
      <c r="H34" s="450">
        <v>1</v>
      </c>
      <c r="I34" s="450">
        <v>0</v>
      </c>
      <c r="J34" s="450">
        <v>0</v>
      </c>
    </row>
    <row r="35" spans="1:10" ht="18.75" customHeight="1">
      <c r="A35" s="1333"/>
      <c r="B35" s="765" t="s">
        <v>689</v>
      </c>
      <c r="C35" s="449">
        <v>2</v>
      </c>
      <c r="D35" s="450">
        <v>0</v>
      </c>
      <c r="E35" s="449">
        <f t="shared" si="2"/>
        <v>73</v>
      </c>
      <c r="F35" s="450">
        <v>0</v>
      </c>
      <c r="G35" s="450">
        <v>73</v>
      </c>
      <c r="H35" s="450">
        <v>1</v>
      </c>
      <c r="I35" s="450">
        <v>1</v>
      </c>
      <c r="J35" s="450">
        <v>0</v>
      </c>
    </row>
    <row r="36" spans="1:10" ht="18.75" customHeight="1">
      <c r="A36" s="1333"/>
      <c r="B36" s="765" t="s">
        <v>1187</v>
      </c>
      <c r="C36" s="449">
        <v>1</v>
      </c>
      <c r="D36" s="450"/>
      <c r="E36" s="449">
        <f t="shared" si="2"/>
        <v>123</v>
      </c>
      <c r="F36" s="450">
        <v>35</v>
      </c>
      <c r="G36" s="450">
        <v>88</v>
      </c>
      <c r="H36" s="450">
        <v>0</v>
      </c>
      <c r="I36" s="450">
        <v>0</v>
      </c>
      <c r="J36" s="450">
        <v>1</v>
      </c>
    </row>
    <row r="37" spans="1:10" ht="18.75" customHeight="1">
      <c r="A37" s="1333"/>
      <c r="B37" s="765" t="s">
        <v>671</v>
      </c>
      <c r="C37" s="449">
        <v>2</v>
      </c>
      <c r="D37" s="450">
        <v>0</v>
      </c>
      <c r="E37" s="449">
        <f t="shared" si="2"/>
        <v>10</v>
      </c>
      <c r="F37" s="450">
        <v>0</v>
      </c>
      <c r="G37" s="449">
        <v>10</v>
      </c>
      <c r="H37" s="450">
        <v>0</v>
      </c>
      <c r="I37" s="449">
        <v>2</v>
      </c>
      <c r="J37" s="450">
        <v>0</v>
      </c>
    </row>
    <row r="38" spans="1:10" ht="18.75" customHeight="1">
      <c r="A38" s="1333"/>
      <c r="B38" s="765" t="s">
        <v>1188</v>
      </c>
      <c r="C38" s="449">
        <v>2</v>
      </c>
      <c r="D38" s="450">
        <v>0</v>
      </c>
      <c r="E38" s="449">
        <f t="shared" si="2"/>
        <v>43</v>
      </c>
      <c r="F38" s="449">
        <v>20</v>
      </c>
      <c r="G38" s="449">
        <v>23</v>
      </c>
      <c r="H38" s="450">
        <v>0</v>
      </c>
      <c r="I38" s="449">
        <v>1</v>
      </c>
      <c r="J38" s="450">
        <v>1</v>
      </c>
    </row>
    <row r="39" spans="1:10" ht="18.75" customHeight="1">
      <c r="A39" s="1334"/>
      <c r="B39" s="765" t="s">
        <v>1189</v>
      </c>
      <c r="C39" s="449">
        <v>4</v>
      </c>
      <c r="D39" s="450">
        <v>0</v>
      </c>
      <c r="E39" s="449">
        <f t="shared" si="2"/>
        <v>134</v>
      </c>
      <c r="F39" s="450">
        <v>100</v>
      </c>
      <c r="G39" s="450">
        <v>34</v>
      </c>
      <c r="H39" s="450">
        <v>3</v>
      </c>
      <c r="I39" s="450">
        <v>1</v>
      </c>
      <c r="J39" s="450">
        <v>0</v>
      </c>
    </row>
    <row r="40" spans="1:10" ht="18.75" customHeight="1">
      <c r="A40" s="1328" t="s">
        <v>690</v>
      </c>
      <c r="B40" s="766" t="s">
        <v>951</v>
      </c>
      <c r="C40" s="449">
        <f>SUM(C41:C43)</f>
        <v>4</v>
      </c>
      <c r="D40" s="449">
        <f aca="true" t="shared" si="4" ref="D40:J40">SUM(D41:D43)</f>
        <v>0</v>
      </c>
      <c r="E40" s="449">
        <f t="shared" si="4"/>
        <v>153</v>
      </c>
      <c r="F40" s="449">
        <f t="shared" si="4"/>
        <v>89</v>
      </c>
      <c r="G40" s="449">
        <f t="shared" si="4"/>
        <v>64</v>
      </c>
      <c r="H40" s="449">
        <f t="shared" si="4"/>
        <v>4</v>
      </c>
      <c r="I40" s="449">
        <f t="shared" si="4"/>
        <v>0</v>
      </c>
      <c r="J40" s="449">
        <f t="shared" si="4"/>
        <v>0</v>
      </c>
    </row>
    <row r="41" spans="1:10" ht="18.75" customHeight="1">
      <c r="A41" s="1328"/>
      <c r="B41" s="765" t="s">
        <v>691</v>
      </c>
      <c r="C41" s="449">
        <v>1</v>
      </c>
      <c r="D41" s="450">
        <v>0</v>
      </c>
      <c r="E41" s="449">
        <f>F41+G41</f>
        <v>26</v>
      </c>
      <c r="F41" s="449">
        <v>5</v>
      </c>
      <c r="G41" s="449">
        <v>21</v>
      </c>
      <c r="H41" s="449">
        <v>1</v>
      </c>
      <c r="I41" s="450">
        <v>0</v>
      </c>
      <c r="J41" s="450">
        <v>0</v>
      </c>
    </row>
    <row r="42" spans="1:10" ht="18.75" customHeight="1">
      <c r="A42" s="1328"/>
      <c r="B42" s="765" t="s">
        <v>692</v>
      </c>
      <c r="C42" s="449">
        <v>2</v>
      </c>
      <c r="D42" s="450">
        <v>0</v>
      </c>
      <c r="E42" s="449">
        <f>F42+G42</f>
        <v>7</v>
      </c>
      <c r="F42" s="449">
        <v>5</v>
      </c>
      <c r="G42" s="449">
        <v>2</v>
      </c>
      <c r="H42" s="449">
        <v>2</v>
      </c>
      <c r="I42" s="450">
        <v>0</v>
      </c>
      <c r="J42" s="450">
        <v>0</v>
      </c>
    </row>
    <row r="43" spans="1:10" ht="18.75" customHeight="1">
      <c r="A43" s="1328"/>
      <c r="B43" s="765" t="s">
        <v>693</v>
      </c>
      <c r="C43" s="449">
        <v>1</v>
      </c>
      <c r="D43" s="450">
        <v>0</v>
      </c>
      <c r="E43" s="449">
        <f>F43+G43</f>
        <v>120</v>
      </c>
      <c r="F43" s="449">
        <v>79</v>
      </c>
      <c r="G43" s="449">
        <v>41</v>
      </c>
      <c r="H43" s="449">
        <v>1</v>
      </c>
      <c r="I43" s="450">
        <v>0</v>
      </c>
      <c r="J43" s="450">
        <v>0</v>
      </c>
    </row>
    <row r="44" ht="19.5" customHeight="1">
      <c r="A44" s="768"/>
    </row>
  </sheetData>
  <sheetProtection/>
  <mergeCells count="7">
    <mergeCell ref="A40:A43"/>
    <mergeCell ref="H7:J7"/>
    <mergeCell ref="A7:A10"/>
    <mergeCell ref="A11:A16"/>
    <mergeCell ref="C7:D8"/>
    <mergeCell ref="E7:G7"/>
    <mergeCell ref="A17:A39"/>
  </mergeCells>
  <conditionalFormatting sqref="A1:IV17 A40:IV65536 C39:IV39 B18:IV38">
    <cfRule type="expression" priority="3" dxfId="63" stopIfTrue="1">
      <formula>FIND("=",shiki(A1))&gt;0</formula>
    </cfRule>
  </conditionalFormatting>
  <conditionalFormatting sqref="B39">
    <cfRule type="expression" priority="1" dxfId="63" stopIfTrue="1">
      <formula>FIND("=",shiki(B39))&gt;0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8" r:id="rId1"/>
  <headerFooter alignWithMargins="0">
    <oddFooter>&amp;C&amp;A</oddFooter>
  </headerFooter>
</worksheet>
</file>

<file path=xl/worksheets/sheet21.xml><?xml version="1.0" encoding="utf-8"?>
<worksheet xmlns="http://schemas.openxmlformats.org/spreadsheetml/2006/main" xmlns:r="http://schemas.openxmlformats.org/officeDocument/2006/relationships">
  <sheetPr codeName="Sheet22">
    <tabColor theme="5" tint="0.5999900102615356"/>
  </sheetPr>
  <dimension ref="A1:N46"/>
  <sheetViews>
    <sheetView showGridLines="0" zoomScaleSheetLayoutView="100" workbookViewId="0" topLeftCell="A4">
      <selection activeCell="J34" sqref="J34"/>
    </sheetView>
  </sheetViews>
  <sheetFormatPr defaultColWidth="9.00390625" defaultRowHeight="13.5"/>
  <cols>
    <col min="1" max="1" width="8.50390625" style="729" customWidth="1"/>
    <col min="2" max="12" width="7.00390625" style="729" customWidth="1"/>
    <col min="13" max="16384" width="9.00390625" style="729" customWidth="1"/>
  </cols>
  <sheetData>
    <row r="1" ht="13.5">
      <c r="A1" s="730" t="s">
        <v>694</v>
      </c>
    </row>
    <row r="2" ht="21" customHeight="1">
      <c r="A2" s="731"/>
    </row>
    <row r="3" s="715" customFormat="1" ht="18" customHeight="1">
      <c r="A3" s="732" t="s">
        <v>1084</v>
      </c>
    </row>
    <row r="4" ht="18.75" customHeight="1">
      <c r="A4" s="732" t="s">
        <v>1194</v>
      </c>
    </row>
    <row r="5" s="715" customFormat="1" ht="18.75" customHeight="1">
      <c r="A5" s="732" t="s">
        <v>1195</v>
      </c>
    </row>
    <row r="6" ht="15" customHeight="1"/>
    <row r="7" spans="1:11" ht="18.75" customHeight="1">
      <c r="A7" s="730" t="s">
        <v>695</v>
      </c>
      <c r="K7" s="733" t="s">
        <v>698</v>
      </c>
    </row>
    <row r="8" spans="1:11" ht="18.75" customHeight="1">
      <c r="A8" s="1352" t="s">
        <v>923</v>
      </c>
      <c r="B8" s="1339" t="s">
        <v>604</v>
      </c>
      <c r="C8" s="1351"/>
      <c r="D8" s="1351"/>
      <c r="E8" s="1351"/>
      <c r="F8" s="1351"/>
      <c r="G8" s="1340"/>
      <c r="H8" s="1341" t="s">
        <v>696</v>
      </c>
      <c r="I8" s="1342"/>
      <c r="J8" s="1341" t="s">
        <v>536</v>
      </c>
      <c r="K8" s="1342"/>
    </row>
    <row r="9" spans="1:11" ht="18.75" customHeight="1">
      <c r="A9" s="1353"/>
      <c r="B9" s="1339" t="s">
        <v>915</v>
      </c>
      <c r="C9" s="1340"/>
      <c r="D9" s="1339" t="s">
        <v>926</v>
      </c>
      <c r="E9" s="1340"/>
      <c r="F9" s="1339" t="s">
        <v>950</v>
      </c>
      <c r="G9" s="1340"/>
      <c r="H9" s="1343"/>
      <c r="I9" s="1344"/>
      <c r="J9" s="1343" t="s">
        <v>537</v>
      </c>
      <c r="K9" s="1344"/>
    </row>
    <row r="10" spans="1:11" ht="18.75" customHeight="1">
      <c r="A10" s="734">
        <v>14</v>
      </c>
      <c r="B10" s="735"/>
      <c r="C10" s="736">
        <f aca="true" t="shared" si="0" ref="C10:C21">SUM(D10:G10)</f>
        <v>9</v>
      </c>
      <c r="D10" s="735"/>
      <c r="E10" s="737">
        <v>0</v>
      </c>
      <c r="F10" s="738"/>
      <c r="G10" s="736">
        <v>9</v>
      </c>
      <c r="H10" s="735"/>
      <c r="I10" s="736">
        <v>97</v>
      </c>
      <c r="J10" s="738"/>
      <c r="K10" s="736">
        <v>15</v>
      </c>
    </row>
    <row r="11" spans="1:11" ht="18.75" customHeight="1">
      <c r="A11" s="734">
        <v>15</v>
      </c>
      <c r="B11" s="735"/>
      <c r="C11" s="736">
        <f t="shared" si="0"/>
        <v>8</v>
      </c>
      <c r="D11" s="735"/>
      <c r="E11" s="737">
        <v>0</v>
      </c>
      <c r="F11" s="738"/>
      <c r="G11" s="736">
        <v>8</v>
      </c>
      <c r="H11" s="735"/>
      <c r="I11" s="736">
        <v>87</v>
      </c>
      <c r="J11" s="738"/>
      <c r="K11" s="736">
        <v>15</v>
      </c>
    </row>
    <row r="12" spans="1:14" ht="18.75" customHeight="1">
      <c r="A12" s="734">
        <v>16</v>
      </c>
      <c r="B12" s="735"/>
      <c r="C12" s="736">
        <f t="shared" si="0"/>
        <v>7</v>
      </c>
      <c r="D12" s="735"/>
      <c r="E12" s="737">
        <v>0</v>
      </c>
      <c r="F12" s="738"/>
      <c r="G12" s="736">
        <v>7</v>
      </c>
      <c r="H12" s="735"/>
      <c r="I12" s="736">
        <v>59</v>
      </c>
      <c r="J12" s="738"/>
      <c r="K12" s="736">
        <v>14</v>
      </c>
      <c r="N12" s="739"/>
    </row>
    <row r="13" spans="1:11" ht="18.75" customHeight="1">
      <c r="A13" s="734">
        <v>17</v>
      </c>
      <c r="B13" s="735"/>
      <c r="C13" s="736">
        <f t="shared" si="0"/>
        <v>7</v>
      </c>
      <c r="D13" s="735"/>
      <c r="E13" s="737">
        <v>0</v>
      </c>
      <c r="F13" s="738"/>
      <c r="G13" s="736">
        <v>7</v>
      </c>
      <c r="H13" s="735"/>
      <c r="I13" s="736">
        <v>59</v>
      </c>
      <c r="J13" s="738"/>
      <c r="K13" s="736">
        <v>11</v>
      </c>
    </row>
    <row r="14" spans="1:11" ht="18.75" customHeight="1">
      <c r="A14" s="734">
        <v>18</v>
      </c>
      <c r="B14" s="1047"/>
      <c r="C14" s="736">
        <f t="shared" si="0"/>
        <v>6</v>
      </c>
      <c r="D14" s="735"/>
      <c r="E14" s="737">
        <v>0</v>
      </c>
      <c r="F14" s="738"/>
      <c r="G14" s="736">
        <v>6</v>
      </c>
      <c r="H14" s="735"/>
      <c r="I14" s="736">
        <v>39</v>
      </c>
      <c r="J14" s="738"/>
      <c r="K14" s="736">
        <v>11</v>
      </c>
    </row>
    <row r="15" spans="1:11" ht="18.75" customHeight="1">
      <c r="A15" s="734">
        <v>19</v>
      </c>
      <c r="B15" s="735"/>
      <c r="C15" s="736">
        <f t="shared" si="0"/>
        <v>5</v>
      </c>
      <c r="D15" s="735"/>
      <c r="E15" s="737">
        <v>0</v>
      </c>
      <c r="F15" s="738"/>
      <c r="G15" s="736">
        <v>5</v>
      </c>
      <c r="H15" s="735"/>
      <c r="I15" s="736">
        <v>21</v>
      </c>
      <c r="J15" s="738"/>
      <c r="K15" s="736">
        <v>8</v>
      </c>
    </row>
    <row r="16" spans="1:11" ht="18.75" customHeight="1">
      <c r="A16" s="734">
        <v>20</v>
      </c>
      <c r="B16" s="735"/>
      <c r="C16" s="736">
        <f t="shared" si="0"/>
        <v>5</v>
      </c>
      <c r="D16" s="735"/>
      <c r="E16" s="737">
        <v>0</v>
      </c>
      <c r="F16" s="738"/>
      <c r="G16" s="736">
        <v>5</v>
      </c>
      <c r="H16" s="735"/>
      <c r="I16" s="736">
        <v>22</v>
      </c>
      <c r="J16" s="738"/>
      <c r="K16" s="736">
        <v>8</v>
      </c>
    </row>
    <row r="17" spans="1:11" ht="18.75" customHeight="1">
      <c r="A17" s="734">
        <v>21</v>
      </c>
      <c r="B17" s="735"/>
      <c r="C17" s="736">
        <f t="shared" si="0"/>
        <v>3</v>
      </c>
      <c r="D17" s="735"/>
      <c r="E17" s="737">
        <v>0</v>
      </c>
      <c r="F17" s="738"/>
      <c r="G17" s="736">
        <v>3</v>
      </c>
      <c r="H17" s="735"/>
      <c r="I17" s="736">
        <v>18</v>
      </c>
      <c r="J17" s="738"/>
      <c r="K17" s="736">
        <v>8</v>
      </c>
    </row>
    <row r="18" spans="1:11" ht="18.75" customHeight="1">
      <c r="A18" s="734">
        <v>22</v>
      </c>
      <c r="B18" s="735"/>
      <c r="C18" s="736">
        <f t="shared" si="0"/>
        <v>3</v>
      </c>
      <c r="D18" s="735"/>
      <c r="E18" s="737">
        <v>0</v>
      </c>
      <c r="F18" s="738"/>
      <c r="G18" s="736">
        <v>3</v>
      </c>
      <c r="H18" s="735"/>
      <c r="I18" s="736">
        <v>17</v>
      </c>
      <c r="J18" s="738"/>
      <c r="K18" s="736">
        <v>8</v>
      </c>
    </row>
    <row r="19" spans="1:11" ht="18.75" customHeight="1">
      <c r="A19" s="734">
        <v>23</v>
      </c>
      <c r="B19" s="735"/>
      <c r="C19" s="736">
        <f>SUM(D19:G19)</f>
        <v>3</v>
      </c>
      <c r="D19" s="735"/>
      <c r="E19" s="737">
        <v>0</v>
      </c>
      <c r="F19" s="738"/>
      <c r="G19" s="736">
        <v>3</v>
      </c>
      <c r="H19" s="735"/>
      <c r="I19" s="736">
        <v>16</v>
      </c>
      <c r="J19" s="738"/>
      <c r="K19" s="736">
        <v>8</v>
      </c>
    </row>
    <row r="20" spans="1:11" ht="18.75" customHeight="1">
      <c r="A20" s="1059">
        <v>24</v>
      </c>
      <c r="B20" s="735"/>
      <c r="C20" s="736">
        <f>SUM(D20:G20)</f>
        <v>3</v>
      </c>
      <c r="D20" s="735"/>
      <c r="E20" s="737">
        <v>0</v>
      </c>
      <c r="F20" s="738"/>
      <c r="G20" s="736">
        <v>3</v>
      </c>
      <c r="H20" s="735"/>
      <c r="I20" s="736">
        <v>18</v>
      </c>
      <c r="J20" s="738"/>
      <c r="K20" s="736">
        <v>4</v>
      </c>
    </row>
    <row r="21" spans="1:11" ht="18.75" customHeight="1">
      <c r="A21" s="1059">
        <v>25</v>
      </c>
      <c r="B21" s="735"/>
      <c r="C21" s="736">
        <f t="shared" si="0"/>
        <v>3</v>
      </c>
      <c r="D21" s="735"/>
      <c r="E21" s="737">
        <v>0</v>
      </c>
      <c r="F21" s="738"/>
      <c r="G21" s="736">
        <v>3</v>
      </c>
      <c r="H21" s="735"/>
      <c r="I21" s="736">
        <v>18</v>
      </c>
      <c r="J21" s="738"/>
      <c r="K21" s="736">
        <v>4</v>
      </c>
    </row>
    <row r="22" ht="17.25" customHeight="1"/>
    <row r="23" ht="12" customHeight="1"/>
    <row r="24" ht="15" customHeight="1"/>
    <row r="25" spans="1:11" ht="20.25" customHeight="1">
      <c r="A25" s="719" t="s">
        <v>699</v>
      </c>
      <c r="B25" s="715"/>
      <c r="C25" s="715"/>
      <c r="D25" s="715"/>
      <c r="E25" s="718"/>
      <c r="F25" s="715"/>
      <c r="I25" s="715"/>
      <c r="J25" s="732" t="s">
        <v>700</v>
      </c>
      <c r="K25" s="715"/>
    </row>
    <row r="26" spans="1:12" ht="20.25" customHeight="1">
      <c r="A26" s="1345" t="s">
        <v>701</v>
      </c>
      <c r="B26" s="1345" t="s">
        <v>702</v>
      </c>
      <c r="C26" s="1345" t="s">
        <v>703</v>
      </c>
      <c r="D26" s="1354" t="s">
        <v>657</v>
      </c>
      <c r="E26" s="1355"/>
      <c r="F26" s="1355"/>
      <c r="G26" s="1355"/>
      <c r="H26" s="1356"/>
      <c r="I26" s="1347" t="s">
        <v>704</v>
      </c>
      <c r="J26" s="1347" t="s">
        <v>705</v>
      </c>
      <c r="K26" s="1349" t="s">
        <v>706</v>
      </c>
      <c r="L26" s="1345" t="s">
        <v>707</v>
      </c>
    </row>
    <row r="27" spans="1:12" ht="26.25" customHeight="1">
      <c r="A27" s="1346"/>
      <c r="B27" s="1346"/>
      <c r="C27" s="1346"/>
      <c r="D27" s="740" t="s">
        <v>951</v>
      </c>
      <c r="E27" s="740" t="s">
        <v>578</v>
      </c>
      <c r="F27" s="740" t="s">
        <v>585</v>
      </c>
      <c r="G27" s="741" t="s">
        <v>708</v>
      </c>
      <c r="H27" s="741" t="s">
        <v>709</v>
      </c>
      <c r="I27" s="1348"/>
      <c r="J27" s="1348"/>
      <c r="K27" s="1350"/>
      <c r="L27" s="1346"/>
    </row>
    <row r="28" spans="1:12" ht="20.25" customHeight="1">
      <c r="A28" s="742" t="s">
        <v>710</v>
      </c>
      <c r="B28" s="743">
        <v>3</v>
      </c>
      <c r="C28" s="743">
        <v>3</v>
      </c>
      <c r="D28" s="744">
        <f>SUM(E28:F28)</f>
        <v>18</v>
      </c>
      <c r="E28" s="727">
        <f aca="true" t="shared" si="1" ref="E28:L28">SUM(E29:E30)</f>
        <v>0</v>
      </c>
      <c r="F28" s="745">
        <v>18</v>
      </c>
      <c r="G28" s="743">
        <v>14</v>
      </c>
      <c r="H28" s="727">
        <f t="shared" si="1"/>
        <v>0</v>
      </c>
      <c r="I28" s="727">
        <f t="shared" si="1"/>
        <v>0</v>
      </c>
      <c r="J28" s="743">
        <v>0</v>
      </c>
      <c r="K28" s="743">
        <v>4</v>
      </c>
      <c r="L28" s="743">
        <f t="shared" si="1"/>
        <v>0</v>
      </c>
    </row>
    <row r="29" spans="1:12" ht="20.25" customHeight="1">
      <c r="A29" s="746" t="s">
        <v>711</v>
      </c>
      <c r="B29" s="743">
        <v>1</v>
      </c>
      <c r="C29" s="727" t="s">
        <v>1044</v>
      </c>
      <c r="D29" s="744">
        <f>SUM(E29:F29)</f>
        <v>0</v>
      </c>
      <c r="E29" s="727">
        <v>0</v>
      </c>
      <c r="F29" s="727">
        <v>0</v>
      </c>
      <c r="G29" s="743">
        <v>0</v>
      </c>
      <c r="H29" s="727">
        <v>0</v>
      </c>
      <c r="I29" s="727">
        <v>0</v>
      </c>
      <c r="J29" s="727">
        <v>0</v>
      </c>
      <c r="K29" s="743">
        <v>0</v>
      </c>
      <c r="L29" s="727" t="s">
        <v>1044</v>
      </c>
    </row>
    <row r="30" spans="1:12" ht="20.25" customHeight="1">
      <c r="A30" s="746" t="s">
        <v>712</v>
      </c>
      <c r="B30" s="743">
        <v>2</v>
      </c>
      <c r="C30" s="743">
        <v>3</v>
      </c>
      <c r="D30" s="744">
        <f>SUM(E30:F30)</f>
        <v>18</v>
      </c>
      <c r="E30" s="727">
        <v>0</v>
      </c>
      <c r="F30" s="745">
        <v>18</v>
      </c>
      <c r="G30" s="743">
        <v>14</v>
      </c>
      <c r="H30" s="727">
        <v>0</v>
      </c>
      <c r="I30" s="727">
        <v>0</v>
      </c>
      <c r="J30" s="727">
        <v>0</v>
      </c>
      <c r="K30" s="743">
        <v>4</v>
      </c>
      <c r="L30" s="727">
        <v>0</v>
      </c>
    </row>
    <row r="31" spans="1:6" ht="20.25" customHeight="1">
      <c r="A31" s="747"/>
      <c r="B31" s="748"/>
      <c r="C31" s="749"/>
      <c r="D31" s="749"/>
      <c r="E31" s="749"/>
      <c r="F31" s="749"/>
    </row>
    <row r="32" ht="18" customHeight="1"/>
    <row r="33" spans="1:12" s="715" customFormat="1" ht="21" customHeight="1">
      <c r="A33" s="732" t="s">
        <v>1085</v>
      </c>
      <c r="E33" s="718"/>
      <c r="L33" s="750"/>
    </row>
    <row r="34" spans="1:5" s="715" customFormat="1" ht="20.25" customHeight="1">
      <c r="A34" s="10" t="s">
        <v>1197</v>
      </c>
      <c r="E34" s="718"/>
    </row>
    <row r="35" spans="1:5" s="715" customFormat="1" ht="15" customHeight="1">
      <c r="A35" s="732" t="s">
        <v>1196</v>
      </c>
      <c r="E35" s="718"/>
    </row>
    <row r="36" spans="1:5" s="715" customFormat="1" ht="20.25" customHeight="1">
      <c r="A36" s="732" t="s">
        <v>1198</v>
      </c>
      <c r="E36" s="718"/>
    </row>
    <row r="37" ht="13.5">
      <c r="A37" s="729" t="s">
        <v>1106</v>
      </c>
    </row>
    <row r="39" spans="1:8" ht="13.5">
      <c r="A39" s="751"/>
      <c r="B39" s="751"/>
      <c r="C39" s="751"/>
      <c r="D39" s="751"/>
      <c r="E39" s="751"/>
      <c r="F39" s="751"/>
      <c r="G39" s="751"/>
      <c r="H39" s="751"/>
    </row>
    <row r="40" spans="1:8" ht="13.5">
      <c r="A40" s="751"/>
      <c r="B40" s="751"/>
      <c r="C40" s="751"/>
      <c r="D40" s="751"/>
      <c r="E40" s="751"/>
      <c r="F40" s="751"/>
      <c r="G40" s="751"/>
      <c r="H40" s="751"/>
    </row>
    <row r="41" spans="1:8" ht="13.5">
      <c r="A41" s="751"/>
      <c r="B41" s="751"/>
      <c r="C41" s="751"/>
      <c r="D41" s="751"/>
      <c r="E41" s="751"/>
      <c r="F41" s="751"/>
      <c r="G41" s="751"/>
      <c r="H41" s="751"/>
    </row>
    <row r="42" spans="1:8" ht="13.5">
      <c r="A42" s="751"/>
      <c r="B42" s="751"/>
      <c r="C42" s="751"/>
      <c r="D42" s="751"/>
      <c r="E42" s="751"/>
      <c r="F42" s="751"/>
      <c r="G42" s="751"/>
      <c r="H42" s="751"/>
    </row>
    <row r="43" spans="1:8" ht="13.5">
      <c r="A43" s="751"/>
      <c r="B43" s="751"/>
      <c r="C43" s="751"/>
      <c r="D43" s="751"/>
      <c r="E43" s="751"/>
      <c r="F43" s="751"/>
      <c r="G43" s="751"/>
      <c r="H43" s="751"/>
    </row>
    <row r="44" spans="1:8" ht="13.5">
      <c r="A44" s="751"/>
      <c r="B44" s="751"/>
      <c r="C44" s="751"/>
      <c r="D44" s="751"/>
      <c r="E44" s="751"/>
      <c r="F44" s="751"/>
      <c r="G44" s="751"/>
      <c r="H44" s="751"/>
    </row>
    <row r="45" spans="1:8" ht="13.5">
      <c r="A45" s="751"/>
      <c r="B45" s="751"/>
      <c r="C45" s="751"/>
      <c r="D45" s="751"/>
      <c r="E45" s="751"/>
      <c r="F45" s="751"/>
      <c r="G45" s="751"/>
      <c r="H45" s="751"/>
    </row>
    <row r="46" spans="1:8" ht="13.5">
      <c r="A46" s="751"/>
      <c r="B46" s="751"/>
      <c r="C46" s="751"/>
      <c r="D46" s="751"/>
      <c r="E46" s="751"/>
      <c r="F46" s="751"/>
      <c r="G46" s="751"/>
      <c r="H46" s="751"/>
    </row>
  </sheetData>
  <sheetProtection/>
  <mergeCells count="16">
    <mergeCell ref="A26:A27"/>
    <mergeCell ref="L26:L27"/>
    <mergeCell ref="B8:G8"/>
    <mergeCell ref="B9:C9"/>
    <mergeCell ref="A8:A9"/>
    <mergeCell ref="C26:C27"/>
    <mergeCell ref="D26:H26"/>
    <mergeCell ref="H8:I9"/>
    <mergeCell ref="I26:I27"/>
    <mergeCell ref="D9:E9"/>
    <mergeCell ref="F9:G9"/>
    <mergeCell ref="J8:K8"/>
    <mergeCell ref="J9:K9"/>
    <mergeCell ref="B26:B27"/>
    <mergeCell ref="J26:J27"/>
    <mergeCell ref="K26:K27"/>
  </mergeCells>
  <conditionalFormatting sqref="A1:IV65536">
    <cfRule type="expression" priority="1" dxfId="6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22.xml><?xml version="1.0" encoding="utf-8"?>
<worksheet xmlns="http://schemas.openxmlformats.org/spreadsheetml/2006/main" xmlns:r="http://schemas.openxmlformats.org/officeDocument/2006/relationships">
  <sheetPr codeName="Sheet23">
    <tabColor theme="5" tint="0.5999900102615356"/>
  </sheetPr>
  <dimension ref="A2:N7"/>
  <sheetViews>
    <sheetView showGridLines="0" zoomScaleSheetLayoutView="100" workbookViewId="0" topLeftCell="A1">
      <selection activeCell="J34" sqref="J34"/>
    </sheetView>
  </sheetViews>
  <sheetFormatPr defaultColWidth="8.875" defaultRowHeight="13.5"/>
  <cols>
    <col min="1" max="4" width="6.75390625" style="715" customWidth="1"/>
    <col min="5" max="5" width="6.75390625" style="718" customWidth="1"/>
    <col min="6" max="12" width="6.75390625" style="715" customWidth="1"/>
    <col min="13" max="16384" width="8.875" style="715" customWidth="1"/>
  </cols>
  <sheetData>
    <row r="1" ht="15" customHeight="1"/>
    <row r="2" spans="1:12" s="721" customFormat="1" ht="24" customHeight="1">
      <c r="A2" s="719" t="s">
        <v>713</v>
      </c>
      <c r="B2" s="715"/>
      <c r="C2" s="715"/>
      <c r="D2" s="715"/>
      <c r="E2" s="718"/>
      <c r="F2" s="715"/>
      <c r="G2" s="715"/>
      <c r="H2" s="715"/>
      <c r="I2" s="715"/>
      <c r="J2" s="715"/>
      <c r="K2" s="715"/>
      <c r="L2" s="720" t="s">
        <v>714</v>
      </c>
    </row>
    <row r="3" spans="1:12" ht="21" customHeight="1">
      <c r="A3" s="1358" t="s">
        <v>655</v>
      </c>
      <c r="B3" s="1359"/>
      <c r="C3" s="1345" t="s">
        <v>702</v>
      </c>
      <c r="D3" s="1339" t="s">
        <v>715</v>
      </c>
      <c r="E3" s="1351"/>
      <c r="F3" s="1351"/>
      <c r="G3" s="1351"/>
      <c r="H3" s="1351"/>
      <c r="I3" s="1340"/>
      <c r="J3" s="1340" t="s">
        <v>705</v>
      </c>
      <c r="K3" s="1357"/>
      <c r="L3" s="1357"/>
    </row>
    <row r="4" spans="1:12" ht="39.75" customHeight="1">
      <c r="A4" s="1360"/>
      <c r="B4" s="1361"/>
      <c r="C4" s="1346"/>
      <c r="D4" s="722" t="s">
        <v>951</v>
      </c>
      <c r="E4" s="723" t="s">
        <v>578</v>
      </c>
      <c r="F4" s="724" t="s">
        <v>585</v>
      </c>
      <c r="G4" s="725" t="s">
        <v>716</v>
      </c>
      <c r="H4" s="725" t="s">
        <v>717</v>
      </c>
      <c r="I4" s="726" t="s">
        <v>708</v>
      </c>
      <c r="J4" s="723" t="s">
        <v>951</v>
      </c>
      <c r="K4" s="723" t="s">
        <v>578</v>
      </c>
      <c r="L4" s="723" t="s">
        <v>585</v>
      </c>
    </row>
    <row r="5" spans="1:12" ht="21" customHeight="1">
      <c r="A5" s="1357" t="s">
        <v>951</v>
      </c>
      <c r="B5" s="1357"/>
      <c r="C5" s="727">
        <v>3</v>
      </c>
      <c r="D5" s="727">
        <f>SUM(E5:F5)</f>
        <v>18</v>
      </c>
      <c r="E5" s="727">
        <f>SUM(E6:E6)</f>
        <v>0</v>
      </c>
      <c r="F5" s="727">
        <f>SUM(F6:F6)</f>
        <v>18</v>
      </c>
      <c r="G5" s="727">
        <f>SUM(G6:G6)</f>
        <v>2</v>
      </c>
      <c r="H5" s="727">
        <f>SUM(H6:H6)</f>
        <v>16</v>
      </c>
      <c r="I5" s="727">
        <f>SUM(I6:I6)</f>
        <v>14</v>
      </c>
      <c r="J5" s="727">
        <f>SUM(K5:L5)</f>
        <v>0</v>
      </c>
      <c r="K5" s="727">
        <f>SUM(K6:K6)</f>
        <v>0</v>
      </c>
      <c r="L5" s="727">
        <f>SUM(L6:L6)</f>
        <v>0</v>
      </c>
    </row>
    <row r="6" spans="1:12" ht="21" customHeight="1">
      <c r="A6" s="728" t="s">
        <v>697</v>
      </c>
      <c r="B6" s="728" t="s">
        <v>719</v>
      </c>
      <c r="C6" s="727">
        <v>3</v>
      </c>
      <c r="D6" s="727">
        <f>SUM(E6:F6)</f>
        <v>18</v>
      </c>
      <c r="E6" s="727">
        <v>0</v>
      </c>
      <c r="F6" s="727">
        <v>18</v>
      </c>
      <c r="G6" s="727">
        <v>2</v>
      </c>
      <c r="H6" s="727">
        <v>16</v>
      </c>
      <c r="I6" s="727">
        <v>14</v>
      </c>
      <c r="J6" s="727">
        <f>SUM(K6:L6)</f>
        <v>0</v>
      </c>
      <c r="K6" s="727">
        <v>0</v>
      </c>
      <c r="L6" s="727">
        <v>0</v>
      </c>
    </row>
    <row r="7" spans="5:14" ht="15" customHeight="1">
      <c r="E7" s="715"/>
      <c r="N7" s="729"/>
    </row>
    <row r="8" ht="15" customHeight="1"/>
    <row r="9" ht="15" customHeight="1"/>
    <row r="10" ht="15" customHeight="1"/>
    <row r="11" ht="15" customHeight="1"/>
    <row r="12" ht="15" customHeight="1"/>
    <row r="13" ht="18" customHeight="1"/>
    <row r="14" ht="15" customHeight="1"/>
    <row r="15" s="721" customFormat="1" ht="44.25" customHeight="1"/>
    <row r="16" s="721" customFormat="1"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sheetData>
  <sheetProtection/>
  <mergeCells count="5">
    <mergeCell ref="J3:L3"/>
    <mergeCell ref="A5:B5"/>
    <mergeCell ref="A3:B4"/>
    <mergeCell ref="C3:C4"/>
    <mergeCell ref="D3:I3"/>
  </mergeCells>
  <conditionalFormatting sqref="A1:IV65536">
    <cfRule type="expression" priority="1" dxfId="6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23.xml><?xml version="1.0" encoding="utf-8"?>
<worksheet xmlns="http://schemas.openxmlformats.org/spreadsheetml/2006/main" xmlns:r="http://schemas.openxmlformats.org/officeDocument/2006/relationships">
  <sheetPr codeName="Sheet24">
    <tabColor theme="5" tint="0.5999900102615356"/>
  </sheetPr>
  <dimension ref="A1:N46"/>
  <sheetViews>
    <sheetView showGridLines="0" zoomScaleSheetLayoutView="120" workbookViewId="0" topLeftCell="A1">
      <selection activeCell="J34" sqref="J34"/>
    </sheetView>
  </sheetViews>
  <sheetFormatPr defaultColWidth="7.75390625" defaultRowHeight="13.5"/>
  <cols>
    <col min="1" max="1" width="6.875" style="682" customWidth="1"/>
    <col min="2" max="7" width="7.75390625" style="682" customWidth="1"/>
    <col min="8" max="9" width="7.125" style="682" customWidth="1"/>
    <col min="10" max="10" width="7.75390625" style="682" customWidth="1"/>
    <col min="11" max="11" width="7.875" style="682" customWidth="1"/>
    <col min="12" max="16384" width="7.75390625" style="682" customWidth="1"/>
  </cols>
  <sheetData>
    <row r="1" spans="1:10" ht="13.5">
      <c r="A1" s="703" t="s">
        <v>720</v>
      </c>
      <c r="J1" s="689"/>
    </row>
    <row r="2" ht="17.25" customHeight="1"/>
    <row r="3" ht="15" customHeight="1">
      <c r="A3" s="699" t="s">
        <v>748</v>
      </c>
    </row>
    <row r="4" ht="15" customHeight="1">
      <c r="A4" s="699" t="s">
        <v>749</v>
      </c>
    </row>
    <row r="5" ht="15" customHeight="1">
      <c r="A5" s="682" t="s">
        <v>721</v>
      </c>
    </row>
    <row r="6" ht="18" customHeight="1">
      <c r="A6" s="699" t="s">
        <v>1317</v>
      </c>
    </row>
    <row r="7" ht="15" customHeight="1">
      <c r="A7" s="699" t="s">
        <v>1199</v>
      </c>
    </row>
    <row r="8" spans="8:11" ht="15" customHeight="1">
      <c r="H8" s="704"/>
      <c r="I8" s="704"/>
      <c r="J8" s="704"/>
      <c r="K8" s="704"/>
    </row>
    <row r="9" spans="1:11" ht="16.5" customHeight="1">
      <c r="A9" s="703" t="s">
        <v>722</v>
      </c>
      <c r="K9" s="690" t="s">
        <v>750</v>
      </c>
    </row>
    <row r="10" spans="1:11" ht="16.5" customHeight="1">
      <c r="A10" s="1362" t="s">
        <v>923</v>
      </c>
      <c r="B10" s="691" t="s">
        <v>915</v>
      </c>
      <c r="C10" s="691"/>
      <c r="D10" s="691"/>
      <c r="E10" s="705" t="s">
        <v>723</v>
      </c>
      <c r="F10" s="706"/>
      <c r="G10" s="707"/>
      <c r="H10" s="691" t="s">
        <v>969</v>
      </c>
      <c r="I10" s="691"/>
      <c r="J10" s="691"/>
      <c r="K10" s="712" t="s">
        <v>724</v>
      </c>
    </row>
    <row r="11" spans="1:11" ht="16.5" customHeight="1">
      <c r="A11" s="1363"/>
      <c r="B11" s="694" t="s">
        <v>915</v>
      </c>
      <c r="C11" s="694" t="s">
        <v>935</v>
      </c>
      <c r="D11" s="694" t="s">
        <v>936</v>
      </c>
      <c r="E11" s="694" t="s">
        <v>915</v>
      </c>
      <c r="F11" s="694" t="s">
        <v>935</v>
      </c>
      <c r="G11" s="694" t="s">
        <v>936</v>
      </c>
      <c r="H11" s="694" t="s">
        <v>915</v>
      </c>
      <c r="I11" s="694" t="s">
        <v>935</v>
      </c>
      <c r="J11" s="694" t="s">
        <v>936</v>
      </c>
      <c r="K11" s="713" t="s">
        <v>725</v>
      </c>
    </row>
    <row r="12" spans="1:11" ht="16.5" customHeight="1">
      <c r="A12" s="694">
        <v>14</v>
      </c>
      <c r="B12" s="202">
        <f aca="true" t="shared" si="0" ref="B12:B23">SUM(E12,H12)</f>
        <v>8672</v>
      </c>
      <c r="C12" s="202">
        <f aca="true" t="shared" si="1" ref="C12:D23">SUM(F12,I12)</f>
        <v>5247</v>
      </c>
      <c r="D12" s="202">
        <f t="shared" si="1"/>
        <v>3425</v>
      </c>
      <c r="E12" s="202">
        <f aca="true" t="shared" si="2" ref="E12:E23">SUM(F12:G12)</f>
        <v>7447</v>
      </c>
      <c r="F12" s="202">
        <v>4778</v>
      </c>
      <c r="G12" s="202">
        <v>2669</v>
      </c>
      <c r="H12" s="202">
        <f aca="true" t="shared" si="3" ref="H12:H20">SUM(I12:J12)</f>
        <v>1225</v>
      </c>
      <c r="I12" s="202">
        <v>469</v>
      </c>
      <c r="J12" s="202">
        <v>756</v>
      </c>
      <c r="K12" s="714">
        <f aca="true" t="shared" si="4" ref="K12:K23">ROUND(D12/B12*100,1)</f>
        <v>39.5</v>
      </c>
    </row>
    <row r="13" spans="1:11" ht="16.5" customHeight="1">
      <c r="A13" s="694">
        <v>15</v>
      </c>
      <c r="B13" s="202">
        <f t="shared" si="0"/>
        <v>8805</v>
      </c>
      <c r="C13" s="202">
        <f t="shared" si="1"/>
        <v>5289</v>
      </c>
      <c r="D13" s="202">
        <f t="shared" si="1"/>
        <v>3516</v>
      </c>
      <c r="E13" s="202">
        <f t="shared" si="2"/>
        <v>7494</v>
      </c>
      <c r="F13" s="202">
        <v>4798</v>
      </c>
      <c r="G13" s="202">
        <v>2696</v>
      </c>
      <c r="H13" s="202">
        <f t="shared" si="3"/>
        <v>1311</v>
      </c>
      <c r="I13" s="202">
        <v>491</v>
      </c>
      <c r="J13" s="202">
        <v>820</v>
      </c>
      <c r="K13" s="714">
        <f t="shared" si="4"/>
        <v>39.9</v>
      </c>
    </row>
    <row r="14" spans="1:14" ht="16.5" customHeight="1">
      <c r="A14" s="694">
        <v>16</v>
      </c>
      <c r="B14" s="202">
        <f t="shared" si="0"/>
        <v>8778</v>
      </c>
      <c r="C14" s="202">
        <f t="shared" si="1"/>
        <v>5235</v>
      </c>
      <c r="D14" s="202">
        <f t="shared" si="1"/>
        <v>3543</v>
      </c>
      <c r="E14" s="202">
        <f t="shared" si="2"/>
        <v>7429</v>
      </c>
      <c r="F14" s="202">
        <v>4693</v>
      </c>
      <c r="G14" s="202">
        <v>2736</v>
      </c>
      <c r="H14" s="202">
        <f t="shared" si="3"/>
        <v>1349</v>
      </c>
      <c r="I14" s="202">
        <v>542</v>
      </c>
      <c r="J14" s="202">
        <v>807</v>
      </c>
      <c r="K14" s="714">
        <f t="shared" si="4"/>
        <v>40.4</v>
      </c>
      <c r="N14" s="715"/>
    </row>
    <row r="15" spans="1:11" ht="16.5" customHeight="1">
      <c r="A15" s="694">
        <v>17</v>
      </c>
      <c r="B15" s="202">
        <f t="shared" si="0"/>
        <v>8746</v>
      </c>
      <c r="C15" s="202">
        <f t="shared" si="1"/>
        <v>5218</v>
      </c>
      <c r="D15" s="202">
        <f t="shared" si="1"/>
        <v>3528</v>
      </c>
      <c r="E15" s="202">
        <f t="shared" si="2"/>
        <v>7419</v>
      </c>
      <c r="F15" s="202">
        <v>4701</v>
      </c>
      <c r="G15" s="202">
        <v>2718</v>
      </c>
      <c r="H15" s="202">
        <f t="shared" si="3"/>
        <v>1327</v>
      </c>
      <c r="I15" s="202">
        <v>517</v>
      </c>
      <c r="J15" s="202">
        <v>810</v>
      </c>
      <c r="K15" s="714">
        <f t="shared" si="4"/>
        <v>40.3</v>
      </c>
    </row>
    <row r="16" spans="1:11" ht="16.5" customHeight="1">
      <c r="A16" s="694">
        <v>18</v>
      </c>
      <c r="B16" s="202">
        <f t="shared" si="0"/>
        <v>8744</v>
      </c>
      <c r="C16" s="202">
        <f t="shared" si="1"/>
        <v>5241</v>
      </c>
      <c r="D16" s="202">
        <f t="shared" si="1"/>
        <v>3503</v>
      </c>
      <c r="E16" s="202">
        <f t="shared" si="2"/>
        <v>7455</v>
      </c>
      <c r="F16" s="202">
        <v>4737</v>
      </c>
      <c r="G16" s="202">
        <v>2718</v>
      </c>
      <c r="H16" s="202">
        <f t="shared" si="3"/>
        <v>1289</v>
      </c>
      <c r="I16" s="202">
        <v>504</v>
      </c>
      <c r="J16" s="202">
        <v>785</v>
      </c>
      <c r="K16" s="714">
        <f t="shared" si="4"/>
        <v>40.1</v>
      </c>
    </row>
    <row r="17" spans="1:11" ht="16.5" customHeight="1">
      <c r="A17" s="694">
        <v>19</v>
      </c>
      <c r="B17" s="202">
        <f t="shared" si="0"/>
        <v>8742</v>
      </c>
      <c r="C17" s="202">
        <f t="shared" si="1"/>
        <v>5245</v>
      </c>
      <c r="D17" s="202">
        <f t="shared" si="1"/>
        <v>3497</v>
      </c>
      <c r="E17" s="202">
        <f t="shared" si="2"/>
        <v>7408</v>
      </c>
      <c r="F17" s="202">
        <v>4705</v>
      </c>
      <c r="G17" s="202">
        <v>2703</v>
      </c>
      <c r="H17" s="202">
        <f t="shared" si="3"/>
        <v>1334</v>
      </c>
      <c r="I17" s="202">
        <v>540</v>
      </c>
      <c r="J17" s="202">
        <v>794</v>
      </c>
      <c r="K17" s="714">
        <f t="shared" si="4"/>
        <v>40</v>
      </c>
    </row>
    <row r="18" spans="1:11" ht="16.5" customHeight="1">
      <c r="A18" s="694">
        <v>20</v>
      </c>
      <c r="B18" s="202">
        <f t="shared" si="0"/>
        <v>8845</v>
      </c>
      <c r="C18" s="202">
        <f t="shared" si="1"/>
        <v>5258</v>
      </c>
      <c r="D18" s="202">
        <f t="shared" si="1"/>
        <v>3587</v>
      </c>
      <c r="E18" s="202">
        <f t="shared" si="2"/>
        <v>7491</v>
      </c>
      <c r="F18" s="202">
        <v>4736</v>
      </c>
      <c r="G18" s="202">
        <v>2755</v>
      </c>
      <c r="H18" s="202">
        <f t="shared" si="3"/>
        <v>1354</v>
      </c>
      <c r="I18" s="202">
        <v>522</v>
      </c>
      <c r="J18" s="202">
        <v>832</v>
      </c>
      <c r="K18" s="714">
        <f t="shared" si="4"/>
        <v>40.6</v>
      </c>
    </row>
    <row r="19" spans="1:11" ht="16.5" customHeight="1">
      <c r="A19" s="694">
        <v>21</v>
      </c>
      <c r="B19" s="202">
        <f t="shared" si="0"/>
        <v>8789</v>
      </c>
      <c r="C19" s="202">
        <f t="shared" si="1"/>
        <v>5228</v>
      </c>
      <c r="D19" s="202">
        <f t="shared" si="1"/>
        <v>3561</v>
      </c>
      <c r="E19" s="202">
        <f t="shared" si="2"/>
        <v>7439</v>
      </c>
      <c r="F19" s="202">
        <v>4678</v>
      </c>
      <c r="G19" s="202">
        <v>2761</v>
      </c>
      <c r="H19" s="202">
        <f t="shared" si="3"/>
        <v>1350</v>
      </c>
      <c r="I19" s="202">
        <v>550</v>
      </c>
      <c r="J19" s="202">
        <v>800</v>
      </c>
      <c r="K19" s="714">
        <f t="shared" si="4"/>
        <v>40.5</v>
      </c>
    </row>
    <row r="20" spans="1:11" ht="16.5" customHeight="1">
      <c r="A20" s="694">
        <v>22</v>
      </c>
      <c r="B20" s="202">
        <f t="shared" si="0"/>
        <v>8930</v>
      </c>
      <c r="C20" s="202">
        <f t="shared" si="1"/>
        <v>5275</v>
      </c>
      <c r="D20" s="202">
        <f t="shared" si="1"/>
        <v>3655</v>
      </c>
      <c r="E20" s="202">
        <f t="shared" si="2"/>
        <v>7508</v>
      </c>
      <c r="F20" s="202">
        <v>4673</v>
      </c>
      <c r="G20" s="202">
        <v>2835</v>
      </c>
      <c r="H20" s="202">
        <f t="shared" si="3"/>
        <v>1422</v>
      </c>
      <c r="I20" s="202">
        <v>602</v>
      </c>
      <c r="J20" s="202">
        <v>820</v>
      </c>
      <c r="K20" s="714">
        <f t="shared" si="4"/>
        <v>40.9</v>
      </c>
    </row>
    <row r="21" spans="1:11" ht="16.5" customHeight="1">
      <c r="A21" s="694">
        <v>23</v>
      </c>
      <c r="B21" s="202">
        <f aca="true" t="shared" si="5" ref="B21:D22">SUM(E21,H21)</f>
        <v>8890</v>
      </c>
      <c r="C21" s="202">
        <f t="shared" si="5"/>
        <v>5225</v>
      </c>
      <c r="D21" s="202">
        <f t="shared" si="5"/>
        <v>3665</v>
      </c>
      <c r="E21" s="202">
        <f>SUM(F21:G21)</f>
        <v>7388</v>
      </c>
      <c r="F21" s="202">
        <v>4581</v>
      </c>
      <c r="G21" s="202">
        <v>2807</v>
      </c>
      <c r="H21" s="202">
        <f>SUM(I21:J21)</f>
        <v>1502</v>
      </c>
      <c r="I21" s="202">
        <v>644</v>
      </c>
      <c r="J21" s="202">
        <v>858</v>
      </c>
      <c r="K21" s="714">
        <f>ROUND(D21/B21*100,1)</f>
        <v>41.2</v>
      </c>
    </row>
    <row r="22" spans="1:11" ht="16.5" customHeight="1">
      <c r="A22" s="694">
        <v>24</v>
      </c>
      <c r="B22" s="202">
        <f t="shared" si="5"/>
        <v>8846</v>
      </c>
      <c r="C22" s="202">
        <f t="shared" si="5"/>
        <v>5168</v>
      </c>
      <c r="D22" s="202">
        <f t="shared" si="5"/>
        <v>3678</v>
      </c>
      <c r="E22" s="202">
        <f>SUM(F22:G22)</f>
        <v>7278</v>
      </c>
      <c r="F22" s="202">
        <v>4504</v>
      </c>
      <c r="G22" s="202">
        <v>2774</v>
      </c>
      <c r="H22" s="202">
        <f>SUM(I22:J22)</f>
        <v>1568</v>
      </c>
      <c r="I22" s="202">
        <v>664</v>
      </c>
      <c r="J22" s="202">
        <v>904</v>
      </c>
      <c r="K22" s="714">
        <f>ROUND(D22/B22*100,1)</f>
        <v>41.6</v>
      </c>
    </row>
    <row r="23" spans="1:11" ht="16.5" customHeight="1">
      <c r="A23" s="694">
        <v>25</v>
      </c>
      <c r="B23" s="202">
        <f t="shared" si="0"/>
        <v>8834</v>
      </c>
      <c r="C23" s="202">
        <f t="shared" si="1"/>
        <v>5152</v>
      </c>
      <c r="D23" s="202">
        <f t="shared" si="1"/>
        <v>3682</v>
      </c>
      <c r="E23" s="202">
        <f t="shared" si="2"/>
        <v>7191</v>
      </c>
      <c r="F23" s="202">
        <v>4452</v>
      </c>
      <c r="G23" s="202">
        <v>2739</v>
      </c>
      <c r="H23" s="202">
        <f>SUM(I23:J23)</f>
        <v>1643</v>
      </c>
      <c r="I23" s="202">
        <v>700</v>
      </c>
      <c r="J23" s="202">
        <v>943</v>
      </c>
      <c r="K23" s="714">
        <f t="shared" si="4"/>
        <v>41.7</v>
      </c>
    </row>
    <row r="24" spans="1:11" ht="16.5" customHeight="1">
      <c r="A24" s="716" t="s">
        <v>751</v>
      </c>
      <c r="B24" s="14"/>
      <c r="C24" s="14"/>
      <c r="D24" s="14"/>
      <c r="E24" s="14"/>
      <c r="F24" s="14"/>
      <c r="G24" s="14"/>
      <c r="H24" s="14"/>
      <c r="I24" s="14"/>
      <c r="J24" s="14"/>
      <c r="K24" s="717"/>
    </row>
    <row r="25" spans="1:11" ht="16.5" customHeight="1">
      <c r="A25" s="716"/>
      <c r="B25" s="14"/>
      <c r="C25" s="14"/>
      <c r="D25" s="14"/>
      <c r="E25" s="14"/>
      <c r="F25" s="14"/>
      <c r="G25" s="14"/>
      <c r="H25" s="14"/>
      <c r="I25" s="14"/>
      <c r="J25" s="14"/>
      <c r="K25" s="717"/>
    </row>
    <row r="26" spans="1:11" ht="16.5" customHeight="1">
      <c r="A26" s="704"/>
      <c r="B26" s="704"/>
      <c r="C26" s="704"/>
      <c r="D26" s="704"/>
      <c r="E26" s="704"/>
      <c r="F26" s="704"/>
      <c r="G26" s="704"/>
      <c r="H26" s="704"/>
      <c r="I26" s="704"/>
      <c r="J26" s="704"/>
      <c r="K26" s="704"/>
    </row>
    <row r="27" spans="1:11" ht="17.25" customHeight="1">
      <c r="A27" s="699" t="s">
        <v>1200</v>
      </c>
      <c r="B27" s="704"/>
      <c r="C27" s="704"/>
      <c r="D27" s="704"/>
      <c r="E27" s="704"/>
      <c r="F27" s="704"/>
      <c r="G27" s="704"/>
      <c r="H27" s="704"/>
      <c r="I27" s="704"/>
      <c r="J27" s="704"/>
      <c r="K27" s="704"/>
    </row>
    <row r="28" spans="1:11" ht="15" customHeight="1">
      <c r="A28" s="704"/>
      <c r="B28" s="704"/>
      <c r="C28" s="704"/>
      <c r="D28" s="704"/>
      <c r="E28" s="704"/>
      <c r="F28" s="704"/>
      <c r="G28" s="704"/>
      <c r="H28" s="704"/>
      <c r="I28" s="704"/>
      <c r="J28" s="704"/>
      <c r="K28" s="704"/>
    </row>
    <row r="29" spans="1:11" ht="16.5" customHeight="1">
      <c r="A29" s="703" t="s">
        <v>726</v>
      </c>
      <c r="J29" s="690" t="s">
        <v>752</v>
      </c>
      <c r="K29" s="704"/>
    </row>
    <row r="30" spans="1:10" ht="16.5" customHeight="1">
      <c r="A30" s="1362" t="s">
        <v>923</v>
      </c>
      <c r="B30" s="691" t="s">
        <v>915</v>
      </c>
      <c r="C30" s="691"/>
      <c r="D30" s="691"/>
      <c r="E30" s="705" t="s">
        <v>723</v>
      </c>
      <c r="F30" s="706"/>
      <c r="G30" s="707"/>
      <c r="H30" s="705" t="s">
        <v>969</v>
      </c>
      <c r="I30" s="706"/>
      <c r="J30" s="707"/>
    </row>
    <row r="31" spans="1:10" ht="16.5" customHeight="1">
      <c r="A31" s="1363"/>
      <c r="B31" s="694" t="s">
        <v>915</v>
      </c>
      <c r="C31" s="694" t="s">
        <v>935</v>
      </c>
      <c r="D31" s="694" t="s">
        <v>936</v>
      </c>
      <c r="E31" s="694" t="s">
        <v>915</v>
      </c>
      <c r="F31" s="694" t="s">
        <v>935</v>
      </c>
      <c r="G31" s="694" t="s">
        <v>936</v>
      </c>
      <c r="H31" s="694" t="s">
        <v>915</v>
      </c>
      <c r="I31" s="694" t="s">
        <v>935</v>
      </c>
      <c r="J31" s="694" t="s">
        <v>936</v>
      </c>
    </row>
    <row r="32" spans="1:10" ht="16.5" customHeight="1">
      <c r="A32" s="694">
        <v>14</v>
      </c>
      <c r="B32" s="202">
        <f aca="true" t="shared" si="6" ref="B32:B42">SUM(E32,H32)</f>
        <v>7626</v>
      </c>
      <c r="C32" s="202">
        <f aca="true" t="shared" si="7" ref="C32:C42">SUM(F32,I32)</f>
        <v>4461</v>
      </c>
      <c r="D32" s="202">
        <f aca="true" t="shared" si="8" ref="D32:D42">SUM(G32,J32)</f>
        <v>3165</v>
      </c>
      <c r="E32" s="202">
        <f aca="true" t="shared" si="9" ref="E32:E42">SUM(F32:G32)</f>
        <v>6451</v>
      </c>
      <c r="F32" s="202">
        <v>4011</v>
      </c>
      <c r="G32" s="202">
        <v>2440</v>
      </c>
      <c r="H32" s="202">
        <f aca="true" t="shared" si="10" ref="H32:H42">SUM(I32:J32)</f>
        <v>1175</v>
      </c>
      <c r="I32" s="202">
        <v>450</v>
      </c>
      <c r="J32" s="202">
        <v>725</v>
      </c>
    </row>
    <row r="33" spans="1:10" ht="16.5" customHeight="1">
      <c r="A33" s="694">
        <v>15</v>
      </c>
      <c r="B33" s="202">
        <f t="shared" si="6"/>
        <v>7713</v>
      </c>
      <c r="C33" s="202">
        <f t="shared" si="7"/>
        <v>4474</v>
      </c>
      <c r="D33" s="202">
        <f t="shared" si="8"/>
        <v>3239</v>
      </c>
      <c r="E33" s="202">
        <f t="shared" si="9"/>
        <v>6451</v>
      </c>
      <c r="F33" s="202">
        <v>4001</v>
      </c>
      <c r="G33" s="202">
        <v>2450</v>
      </c>
      <c r="H33" s="202">
        <f t="shared" si="10"/>
        <v>1262</v>
      </c>
      <c r="I33" s="202">
        <v>473</v>
      </c>
      <c r="J33" s="202">
        <v>789</v>
      </c>
    </row>
    <row r="34" spans="1:10" ht="16.5" customHeight="1">
      <c r="A34" s="694">
        <v>16</v>
      </c>
      <c r="B34" s="202">
        <f t="shared" si="6"/>
        <v>7722</v>
      </c>
      <c r="C34" s="202">
        <f t="shared" si="7"/>
        <v>4474</v>
      </c>
      <c r="D34" s="202">
        <f t="shared" si="8"/>
        <v>3248</v>
      </c>
      <c r="E34" s="202">
        <f t="shared" si="9"/>
        <v>6423</v>
      </c>
      <c r="F34" s="202">
        <v>3951</v>
      </c>
      <c r="G34" s="202">
        <v>2472</v>
      </c>
      <c r="H34" s="202">
        <f t="shared" si="10"/>
        <v>1299</v>
      </c>
      <c r="I34" s="202">
        <v>523</v>
      </c>
      <c r="J34" s="202">
        <v>776</v>
      </c>
    </row>
    <row r="35" spans="1:10" ht="16.5" customHeight="1">
      <c r="A35" s="694">
        <v>17</v>
      </c>
      <c r="B35" s="202">
        <f t="shared" si="6"/>
        <v>7682</v>
      </c>
      <c r="C35" s="202">
        <f t="shared" si="7"/>
        <v>4468</v>
      </c>
      <c r="D35" s="202">
        <f t="shared" si="8"/>
        <v>3214</v>
      </c>
      <c r="E35" s="202">
        <f t="shared" si="9"/>
        <v>6397</v>
      </c>
      <c r="F35" s="202">
        <v>3963</v>
      </c>
      <c r="G35" s="202">
        <v>2434</v>
      </c>
      <c r="H35" s="202">
        <f t="shared" si="10"/>
        <v>1285</v>
      </c>
      <c r="I35" s="202">
        <v>505</v>
      </c>
      <c r="J35" s="202">
        <v>780</v>
      </c>
    </row>
    <row r="36" spans="1:10" ht="16.5" customHeight="1">
      <c r="A36" s="694">
        <v>18</v>
      </c>
      <c r="B36" s="202">
        <f t="shared" si="6"/>
        <v>7647</v>
      </c>
      <c r="C36" s="202">
        <f t="shared" si="7"/>
        <v>4485</v>
      </c>
      <c r="D36" s="202">
        <f t="shared" si="8"/>
        <v>3162</v>
      </c>
      <c r="E36" s="202">
        <f t="shared" si="9"/>
        <v>6390</v>
      </c>
      <c r="F36" s="202">
        <v>3994</v>
      </c>
      <c r="G36" s="202">
        <v>2396</v>
      </c>
      <c r="H36" s="202">
        <f t="shared" si="10"/>
        <v>1257</v>
      </c>
      <c r="I36" s="202">
        <v>491</v>
      </c>
      <c r="J36" s="202">
        <v>766</v>
      </c>
    </row>
    <row r="37" spans="1:10" ht="16.5" customHeight="1">
      <c r="A37" s="694">
        <v>19</v>
      </c>
      <c r="B37" s="202">
        <f t="shared" si="6"/>
        <v>7676</v>
      </c>
      <c r="C37" s="202">
        <f t="shared" si="7"/>
        <v>4502</v>
      </c>
      <c r="D37" s="202">
        <f t="shared" si="8"/>
        <v>3174</v>
      </c>
      <c r="E37" s="202">
        <f t="shared" si="9"/>
        <v>6372</v>
      </c>
      <c r="F37" s="202">
        <v>3973</v>
      </c>
      <c r="G37" s="202">
        <v>2399</v>
      </c>
      <c r="H37" s="202">
        <f t="shared" si="10"/>
        <v>1304</v>
      </c>
      <c r="I37" s="202">
        <v>529</v>
      </c>
      <c r="J37" s="202">
        <v>775</v>
      </c>
    </row>
    <row r="38" spans="1:10" ht="16.5" customHeight="1">
      <c r="A38" s="694">
        <v>20</v>
      </c>
      <c r="B38" s="202">
        <f t="shared" si="6"/>
        <v>7745</v>
      </c>
      <c r="C38" s="202">
        <f t="shared" si="7"/>
        <v>4521</v>
      </c>
      <c r="D38" s="202">
        <f t="shared" si="8"/>
        <v>3224</v>
      </c>
      <c r="E38" s="202">
        <f t="shared" si="9"/>
        <v>6425</v>
      </c>
      <c r="F38" s="202">
        <v>4014</v>
      </c>
      <c r="G38" s="202">
        <v>2411</v>
      </c>
      <c r="H38" s="202">
        <f t="shared" si="10"/>
        <v>1320</v>
      </c>
      <c r="I38" s="202">
        <v>507</v>
      </c>
      <c r="J38" s="202">
        <v>813</v>
      </c>
    </row>
    <row r="39" spans="1:10" ht="16.5" customHeight="1">
      <c r="A39" s="694">
        <v>21</v>
      </c>
      <c r="B39" s="202">
        <f t="shared" si="6"/>
        <v>7622</v>
      </c>
      <c r="C39" s="202">
        <f t="shared" si="7"/>
        <v>4440</v>
      </c>
      <c r="D39" s="202">
        <f t="shared" si="8"/>
        <v>3182</v>
      </c>
      <c r="E39" s="202">
        <f t="shared" si="9"/>
        <v>6313</v>
      </c>
      <c r="F39" s="202">
        <v>3908</v>
      </c>
      <c r="G39" s="202">
        <v>2405</v>
      </c>
      <c r="H39" s="202">
        <f t="shared" si="10"/>
        <v>1309</v>
      </c>
      <c r="I39" s="202">
        <v>532</v>
      </c>
      <c r="J39" s="202">
        <v>777</v>
      </c>
    </row>
    <row r="40" spans="1:10" ht="16.5" customHeight="1">
      <c r="A40" s="694">
        <v>22</v>
      </c>
      <c r="B40" s="202">
        <f t="shared" si="6"/>
        <v>7700</v>
      </c>
      <c r="C40" s="202">
        <f t="shared" si="7"/>
        <v>4425</v>
      </c>
      <c r="D40" s="202">
        <f t="shared" si="8"/>
        <v>3275</v>
      </c>
      <c r="E40" s="202">
        <f t="shared" si="9"/>
        <v>6317</v>
      </c>
      <c r="F40" s="202">
        <v>3841</v>
      </c>
      <c r="G40" s="202">
        <v>2476</v>
      </c>
      <c r="H40" s="202">
        <f t="shared" si="10"/>
        <v>1383</v>
      </c>
      <c r="I40" s="202">
        <v>584</v>
      </c>
      <c r="J40" s="202">
        <v>799</v>
      </c>
    </row>
    <row r="41" spans="1:10" ht="16.5" customHeight="1">
      <c r="A41" s="694">
        <v>23</v>
      </c>
      <c r="B41" s="202">
        <f>SUM(E41,H41)</f>
        <v>7737</v>
      </c>
      <c r="C41" s="202">
        <f>SUM(F41,I41)</f>
        <v>4440</v>
      </c>
      <c r="D41" s="202">
        <f>SUM(G41,J41)</f>
        <v>3297</v>
      </c>
      <c r="E41" s="202">
        <f>SUM(F41:G41)</f>
        <v>6274</v>
      </c>
      <c r="F41" s="202">
        <v>3810</v>
      </c>
      <c r="G41" s="202">
        <v>2464</v>
      </c>
      <c r="H41" s="202">
        <f>SUM(I41:J41)</f>
        <v>1463</v>
      </c>
      <c r="I41" s="202">
        <v>630</v>
      </c>
      <c r="J41" s="202">
        <v>833</v>
      </c>
    </row>
    <row r="42" spans="1:10" ht="16.5" customHeight="1">
      <c r="A42" s="694">
        <v>24</v>
      </c>
      <c r="B42" s="202">
        <f t="shared" si="6"/>
        <v>7744</v>
      </c>
      <c r="C42" s="202">
        <f t="shared" si="7"/>
        <v>4432</v>
      </c>
      <c r="D42" s="202">
        <f t="shared" si="8"/>
        <v>3312</v>
      </c>
      <c r="E42" s="202">
        <f t="shared" si="9"/>
        <v>6222</v>
      </c>
      <c r="F42" s="202">
        <v>3780</v>
      </c>
      <c r="G42" s="202">
        <v>2442</v>
      </c>
      <c r="H42" s="202">
        <f t="shared" si="10"/>
        <v>1522</v>
      </c>
      <c r="I42" s="202">
        <v>652</v>
      </c>
      <c r="J42" s="202">
        <v>870</v>
      </c>
    </row>
    <row r="43" spans="1:10" ht="16.5" customHeight="1">
      <c r="A43" s="694">
        <v>25</v>
      </c>
      <c r="B43" s="202">
        <f>SUM(E43,H43)</f>
        <v>7778</v>
      </c>
      <c r="C43" s="202">
        <f>SUM(F43,I43)</f>
        <v>4444</v>
      </c>
      <c r="D43" s="202">
        <f>SUM(G43,J43)</f>
        <v>3334</v>
      </c>
      <c r="E43" s="202">
        <f>SUM(F43:G43)</f>
        <v>6184</v>
      </c>
      <c r="F43" s="202">
        <v>3762</v>
      </c>
      <c r="G43" s="202">
        <v>2422</v>
      </c>
      <c r="H43" s="202">
        <f>SUM(I43:J43)</f>
        <v>1594</v>
      </c>
      <c r="I43" s="202">
        <v>682</v>
      </c>
      <c r="J43" s="202">
        <v>912</v>
      </c>
    </row>
    <row r="44" spans="1:10" ht="13.5" customHeight="1">
      <c r="A44" s="704"/>
      <c r="B44" s="704"/>
      <c r="C44" s="704"/>
      <c r="D44" s="704"/>
      <c r="E44" s="704"/>
      <c r="F44" s="704"/>
      <c r="G44" s="704"/>
      <c r="H44" s="704"/>
      <c r="I44" s="704"/>
      <c r="J44" s="704"/>
    </row>
    <row r="45" spans="2:10" ht="13.5" customHeight="1">
      <c r="B45" s="704"/>
      <c r="C45" s="704"/>
      <c r="D45" s="704"/>
      <c r="E45" s="704"/>
      <c r="F45" s="704"/>
      <c r="G45" s="704"/>
      <c r="H45" s="704"/>
      <c r="I45" s="704"/>
      <c r="J45" s="704"/>
    </row>
    <row r="46" spans="2:10" ht="13.5" customHeight="1">
      <c r="B46" s="704"/>
      <c r="C46" s="704"/>
      <c r="D46" s="704"/>
      <c r="E46" s="704"/>
      <c r="F46" s="704"/>
      <c r="G46" s="704"/>
      <c r="H46" s="704"/>
      <c r="I46" s="704"/>
      <c r="J46" s="704"/>
    </row>
  </sheetData>
  <sheetProtection/>
  <mergeCells count="2">
    <mergeCell ref="A10:A11"/>
    <mergeCell ref="A30:A31"/>
  </mergeCells>
  <conditionalFormatting sqref="A1:IV65536">
    <cfRule type="expression" priority="1" dxfId="6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24.xml><?xml version="1.0" encoding="utf-8"?>
<worksheet xmlns="http://schemas.openxmlformats.org/spreadsheetml/2006/main" xmlns:r="http://schemas.openxmlformats.org/officeDocument/2006/relationships">
  <sheetPr codeName="Sheet25">
    <tabColor theme="5" tint="0.5999900102615356"/>
  </sheetPr>
  <dimension ref="A1:J41"/>
  <sheetViews>
    <sheetView showGridLines="0" zoomScaleSheetLayoutView="100" workbookViewId="0" topLeftCell="A1">
      <selection activeCell="J34" sqref="J34"/>
    </sheetView>
  </sheetViews>
  <sheetFormatPr defaultColWidth="7.75390625" defaultRowHeight="13.5"/>
  <cols>
    <col min="1" max="1" width="7.625" style="682" customWidth="1"/>
    <col min="2" max="16384" width="7.75390625" style="682" customWidth="1"/>
  </cols>
  <sheetData>
    <row r="1" spans="1:9" ht="21" customHeight="1">
      <c r="A1" s="699" t="s">
        <v>1201</v>
      </c>
      <c r="I1" s="689"/>
    </row>
    <row r="2" ht="15" customHeight="1"/>
    <row r="3" spans="1:10" ht="18" customHeight="1">
      <c r="A3" s="703" t="s">
        <v>753</v>
      </c>
      <c r="D3" s="704"/>
      <c r="E3" s="704"/>
      <c r="F3" s="704"/>
      <c r="H3" s="704"/>
      <c r="I3" s="704"/>
      <c r="J3" s="690" t="s">
        <v>754</v>
      </c>
    </row>
    <row r="4" spans="1:10" ht="18" customHeight="1">
      <c r="A4" s="1362" t="s">
        <v>923</v>
      </c>
      <c r="B4" s="691" t="s">
        <v>915</v>
      </c>
      <c r="C4" s="691"/>
      <c r="D4" s="691"/>
      <c r="E4" s="705" t="s">
        <v>723</v>
      </c>
      <c r="F4" s="706"/>
      <c r="G4" s="707"/>
      <c r="H4" s="691" t="s">
        <v>969</v>
      </c>
      <c r="I4" s="691"/>
      <c r="J4" s="708"/>
    </row>
    <row r="5" spans="1:10" ht="18" customHeight="1">
      <c r="A5" s="1363"/>
      <c r="B5" s="694" t="s">
        <v>915</v>
      </c>
      <c r="C5" s="694" t="s">
        <v>935</v>
      </c>
      <c r="D5" s="694" t="s">
        <v>936</v>
      </c>
      <c r="E5" s="694" t="s">
        <v>915</v>
      </c>
      <c r="F5" s="694" t="s">
        <v>935</v>
      </c>
      <c r="G5" s="694" t="s">
        <v>936</v>
      </c>
      <c r="H5" s="694" t="s">
        <v>915</v>
      </c>
      <c r="I5" s="694" t="s">
        <v>935</v>
      </c>
      <c r="J5" s="694" t="s">
        <v>936</v>
      </c>
    </row>
    <row r="6" spans="1:10" ht="18" customHeight="1">
      <c r="A6" s="694">
        <v>14</v>
      </c>
      <c r="B6" s="709">
        <f aca="true" t="shared" si="0" ref="B6:B17">SUM(C6:D6)</f>
        <v>936</v>
      </c>
      <c r="C6" s="709">
        <f aca="true" t="shared" si="1" ref="C6:C17">F6+I6</f>
        <v>726</v>
      </c>
      <c r="D6" s="709">
        <f aca="true" t="shared" si="2" ref="D6:D17">G6+J6</f>
        <v>210</v>
      </c>
      <c r="E6" s="709">
        <f aca="true" t="shared" si="3" ref="E6:E17">SUM(F6:G6)</f>
        <v>890</v>
      </c>
      <c r="F6" s="709">
        <v>709</v>
      </c>
      <c r="G6" s="709">
        <v>181</v>
      </c>
      <c r="H6" s="709">
        <f aca="true" t="shared" si="4" ref="H6:H17">SUM(I6:J6)</f>
        <v>46</v>
      </c>
      <c r="I6" s="709">
        <v>17</v>
      </c>
      <c r="J6" s="709">
        <v>29</v>
      </c>
    </row>
    <row r="7" spans="1:10" ht="18" customHeight="1">
      <c r="A7" s="694">
        <v>15</v>
      </c>
      <c r="B7" s="709">
        <f t="shared" si="0"/>
        <v>974</v>
      </c>
      <c r="C7" s="709">
        <f t="shared" si="1"/>
        <v>748</v>
      </c>
      <c r="D7" s="709">
        <f t="shared" si="2"/>
        <v>226</v>
      </c>
      <c r="E7" s="709">
        <f t="shared" si="3"/>
        <v>930</v>
      </c>
      <c r="F7" s="709">
        <v>731</v>
      </c>
      <c r="G7" s="709">
        <v>199</v>
      </c>
      <c r="H7" s="709">
        <f t="shared" si="4"/>
        <v>44</v>
      </c>
      <c r="I7" s="709">
        <v>17</v>
      </c>
      <c r="J7" s="709">
        <v>27</v>
      </c>
    </row>
    <row r="8" spans="1:10" ht="18" customHeight="1">
      <c r="A8" s="694">
        <v>16</v>
      </c>
      <c r="B8" s="709">
        <f t="shared" si="0"/>
        <v>932</v>
      </c>
      <c r="C8" s="709">
        <f t="shared" si="1"/>
        <v>700</v>
      </c>
      <c r="D8" s="709">
        <f t="shared" si="2"/>
        <v>232</v>
      </c>
      <c r="E8" s="709">
        <f t="shared" si="3"/>
        <v>891</v>
      </c>
      <c r="F8" s="709">
        <v>684</v>
      </c>
      <c r="G8" s="709">
        <v>207</v>
      </c>
      <c r="H8" s="709">
        <f t="shared" si="4"/>
        <v>41</v>
      </c>
      <c r="I8" s="709">
        <v>16</v>
      </c>
      <c r="J8" s="709">
        <v>25</v>
      </c>
    </row>
    <row r="9" spans="1:10" ht="18" customHeight="1">
      <c r="A9" s="694">
        <v>17</v>
      </c>
      <c r="B9" s="709">
        <f t="shared" si="0"/>
        <v>941</v>
      </c>
      <c r="C9" s="709">
        <f t="shared" si="1"/>
        <v>682</v>
      </c>
      <c r="D9" s="709">
        <f t="shared" si="2"/>
        <v>259</v>
      </c>
      <c r="E9" s="709">
        <f t="shared" si="3"/>
        <v>905</v>
      </c>
      <c r="F9" s="709">
        <v>670</v>
      </c>
      <c r="G9" s="709">
        <v>235</v>
      </c>
      <c r="H9" s="709">
        <f t="shared" si="4"/>
        <v>36</v>
      </c>
      <c r="I9" s="709">
        <v>12</v>
      </c>
      <c r="J9" s="709">
        <v>24</v>
      </c>
    </row>
    <row r="10" spans="1:10" ht="18" customHeight="1">
      <c r="A10" s="694">
        <v>18</v>
      </c>
      <c r="B10" s="709">
        <f t="shared" si="0"/>
        <v>968</v>
      </c>
      <c r="C10" s="709">
        <f t="shared" si="1"/>
        <v>697</v>
      </c>
      <c r="D10" s="709">
        <f t="shared" si="2"/>
        <v>271</v>
      </c>
      <c r="E10" s="709">
        <f t="shared" si="3"/>
        <v>937</v>
      </c>
      <c r="F10" s="709">
        <v>685</v>
      </c>
      <c r="G10" s="709">
        <v>252</v>
      </c>
      <c r="H10" s="709">
        <f t="shared" si="4"/>
        <v>31</v>
      </c>
      <c r="I10" s="709">
        <v>12</v>
      </c>
      <c r="J10" s="709">
        <v>19</v>
      </c>
    </row>
    <row r="11" spans="1:10" ht="18" customHeight="1">
      <c r="A11" s="694">
        <v>19</v>
      </c>
      <c r="B11" s="709">
        <f t="shared" si="0"/>
        <v>988</v>
      </c>
      <c r="C11" s="709">
        <f t="shared" si="1"/>
        <v>708</v>
      </c>
      <c r="D11" s="709">
        <f t="shared" si="2"/>
        <v>280</v>
      </c>
      <c r="E11" s="709">
        <f t="shared" si="3"/>
        <v>966</v>
      </c>
      <c r="F11" s="709">
        <v>700</v>
      </c>
      <c r="G11" s="709">
        <v>266</v>
      </c>
      <c r="H11" s="709">
        <f t="shared" si="4"/>
        <v>22</v>
      </c>
      <c r="I11" s="709">
        <v>8</v>
      </c>
      <c r="J11" s="709">
        <v>14</v>
      </c>
    </row>
    <row r="12" spans="1:10" ht="21" customHeight="1">
      <c r="A12" s="694">
        <v>20</v>
      </c>
      <c r="B12" s="709">
        <f t="shared" si="0"/>
        <v>991</v>
      </c>
      <c r="C12" s="709">
        <f t="shared" si="1"/>
        <v>682</v>
      </c>
      <c r="D12" s="709">
        <f t="shared" si="2"/>
        <v>309</v>
      </c>
      <c r="E12" s="709">
        <f t="shared" si="3"/>
        <v>964</v>
      </c>
      <c r="F12" s="709">
        <v>670</v>
      </c>
      <c r="G12" s="709">
        <v>294</v>
      </c>
      <c r="H12" s="709">
        <f t="shared" si="4"/>
        <v>27</v>
      </c>
      <c r="I12" s="709">
        <v>12</v>
      </c>
      <c r="J12" s="709">
        <v>15</v>
      </c>
    </row>
    <row r="13" spans="1:10" ht="21" customHeight="1">
      <c r="A13" s="694">
        <v>21</v>
      </c>
      <c r="B13" s="709">
        <f t="shared" si="0"/>
        <v>1037</v>
      </c>
      <c r="C13" s="709">
        <f t="shared" si="1"/>
        <v>732</v>
      </c>
      <c r="D13" s="709">
        <f t="shared" si="2"/>
        <v>305</v>
      </c>
      <c r="E13" s="709">
        <f t="shared" si="3"/>
        <v>1000</v>
      </c>
      <c r="F13" s="709">
        <v>715</v>
      </c>
      <c r="G13" s="709">
        <v>285</v>
      </c>
      <c r="H13" s="709">
        <f t="shared" si="4"/>
        <v>37</v>
      </c>
      <c r="I13" s="709">
        <v>17</v>
      </c>
      <c r="J13" s="709">
        <v>20</v>
      </c>
    </row>
    <row r="14" spans="1:10" ht="21" customHeight="1">
      <c r="A14" s="694">
        <v>22</v>
      </c>
      <c r="B14" s="709">
        <f t="shared" si="0"/>
        <v>1079</v>
      </c>
      <c r="C14" s="709">
        <f t="shared" si="1"/>
        <v>793</v>
      </c>
      <c r="D14" s="709">
        <f t="shared" si="2"/>
        <v>286</v>
      </c>
      <c r="E14" s="709">
        <f t="shared" si="3"/>
        <v>1046</v>
      </c>
      <c r="F14" s="709">
        <v>777</v>
      </c>
      <c r="G14" s="709">
        <v>269</v>
      </c>
      <c r="H14" s="709">
        <f t="shared" si="4"/>
        <v>33</v>
      </c>
      <c r="I14" s="709">
        <v>16</v>
      </c>
      <c r="J14" s="709">
        <v>17</v>
      </c>
    </row>
    <row r="15" spans="1:10" ht="21" customHeight="1">
      <c r="A15" s="694">
        <v>23</v>
      </c>
      <c r="B15" s="709">
        <f>SUM(C15:D15)</f>
        <v>1025</v>
      </c>
      <c r="C15" s="709">
        <f>F15+I15</f>
        <v>744</v>
      </c>
      <c r="D15" s="709">
        <f>G15+J15</f>
        <v>281</v>
      </c>
      <c r="E15" s="709">
        <f>SUM(F15:G15)</f>
        <v>994</v>
      </c>
      <c r="F15" s="709">
        <v>731</v>
      </c>
      <c r="G15" s="709">
        <v>263</v>
      </c>
      <c r="H15" s="709">
        <f>SUM(I15:J15)</f>
        <v>31</v>
      </c>
      <c r="I15" s="709">
        <v>13</v>
      </c>
      <c r="J15" s="709">
        <v>18</v>
      </c>
    </row>
    <row r="16" spans="1:10" ht="21" customHeight="1">
      <c r="A16" s="694">
        <v>24</v>
      </c>
      <c r="B16" s="709">
        <f>SUM(C16:D16)</f>
        <v>991</v>
      </c>
      <c r="C16" s="709">
        <f>F16+I16</f>
        <v>692</v>
      </c>
      <c r="D16" s="709">
        <f>G16+J16</f>
        <v>299</v>
      </c>
      <c r="E16" s="709">
        <f>SUM(F16:G16)</f>
        <v>956</v>
      </c>
      <c r="F16" s="709">
        <v>682</v>
      </c>
      <c r="G16" s="709">
        <v>274</v>
      </c>
      <c r="H16" s="709">
        <f>SUM(I16:J16)</f>
        <v>35</v>
      </c>
      <c r="I16" s="709">
        <v>10</v>
      </c>
      <c r="J16" s="709">
        <v>25</v>
      </c>
    </row>
    <row r="17" spans="1:10" ht="21" customHeight="1">
      <c r="A17" s="694">
        <v>25</v>
      </c>
      <c r="B17" s="709">
        <f t="shared" si="0"/>
        <v>936</v>
      </c>
      <c r="C17" s="709">
        <f t="shared" si="1"/>
        <v>660</v>
      </c>
      <c r="D17" s="709">
        <f t="shared" si="2"/>
        <v>276</v>
      </c>
      <c r="E17" s="709">
        <f t="shared" si="3"/>
        <v>899</v>
      </c>
      <c r="F17" s="709">
        <v>646</v>
      </c>
      <c r="G17" s="709">
        <v>253</v>
      </c>
      <c r="H17" s="709">
        <f t="shared" si="4"/>
        <v>37</v>
      </c>
      <c r="I17" s="709">
        <v>14</v>
      </c>
      <c r="J17" s="709">
        <v>23</v>
      </c>
    </row>
    <row r="18" spans="1:10" ht="21" customHeight="1">
      <c r="A18" s="697"/>
      <c r="B18" s="710"/>
      <c r="C18" s="710"/>
      <c r="D18" s="710"/>
      <c r="E18" s="710"/>
      <c r="F18" s="710"/>
      <c r="G18" s="710"/>
      <c r="H18" s="710"/>
      <c r="I18" s="710"/>
      <c r="J18" s="710"/>
    </row>
    <row r="19" ht="21" customHeight="1">
      <c r="A19" s="699" t="s">
        <v>1202</v>
      </c>
    </row>
    <row r="20" ht="15" customHeight="1"/>
    <row r="21" spans="1:10" ht="18" customHeight="1">
      <c r="A21" s="703" t="s">
        <v>727</v>
      </c>
      <c r="J21" s="690" t="s">
        <v>755</v>
      </c>
    </row>
    <row r="22" spans="1:10" ht="18" customHeight="1">
      <c r="A22" s="1362" t="s">
        <v>923</v>
      </c>
      <c r="B22" s="691" t="s">
        <v>915</v>
      </c>
      <c r="C22" s="691"/>
      <c r="D22" s="691"/>
      <c r="E22" s="705" t="s">
        <v>723</v>
      </c>
      <c r="F22" s="706"/>
      <c r="G22" s="707"/>
      <c r="H22" s="691" t="s">
        <v>969</v>
      </c>
      <c r="I22" s="691"/>
      <c r="J22" s="708"/>
    </row>
    <row r="23" spans="1:10" ht="18" customHeight="1">
      <c r="A23" s="1363"/>
      <c r="B23" s="694" t="s">
        <v>915</v>
      </c>
      <c r="C23" s="694" t="s">
        <v>935</v>
      </c>
      <c r="D23" s="694" t="s">
        <v>936</v>
      </c>
      <c r="E23" s="694" t="s">
        <v>915</v>
      </c>
      <c r="F23" s="694" t="s">
        <v>935</v>
      </c>
      <c r="G23" s="694" t="s">
        <v>936</v>
      </c>
      <c r="H23" s="694" t="s">
        <v>915</v>
      </c>
      <c r="I23" s="694" t="s">
        <v>935</v>
      </c>
      <c r="J23" s="694" t="s">
        <v>936</v>
      </c>
    </row>
    <row r="24" spans="1:10" ht="18" customHeight="1">
      <c r="A24" s="694">
        <v>14</v>
      </c>
      <c r="B24" s="709">
        <f aca="true" t="shared" si="5" ref="B24:B35">C24+D24</f>
        <v>767</v>
      </c>
      <c r="C24" s="709">
        <f aca="true" t="shared" si="6" ref="C24:C35">F24+I24</f>
        <v>647</v>
      </c>
      <c r="D24" s="709">
        <f aca="true" t="shared" si="7" ref="D24:D35">G24+J24</f>
        <v>120</v>
      </c>
      <c r="E24" s="709">
        <f aca="true" t="shared" si="8" ref="E24:E35">F24+G24</f>
        <v>710</v>
      </c>
      <c r="F24" s="709">
        <v>618</v>
      </c>
      <c r="G24" s="709">
        <v>92</v>
      </c>
      <c r="H24" s="709">
        <f aca="true" t="shared" si="9" ref="H24:H35">I24+J24</f>
        <v>57</v>
      </c>
      <c r="I24" s="709">
        <v>29</v>
      </c>
      <c r="J24" s="709">
        <v>28</v>
      </c>
    </row>
    <row r="25" spans="1:10" ht="18" customHeight="1">
      <c r="A25" s="694">
        <v>15</v>
      </c>
      <c r="B25" s="709">
        <f t="shared" si="5"/>
        <v>761</v>
      </c>
      <c r="C25" s="709">
        <f t="shared" si="6"/>
        <v>641</v>
      </c>
      <c r="D25" s="709">
        <f t="shared" si="7"/>
        <v>120</v>
      </c>
      <c r="E25" s="709">
        <f t="shared" si="8"/>
        <v>703</v>
      </c>
      <c r="F25" s="709">
        <v>614</v>
      </c>
      <c r="G25" s="709">
        <v>89</v>
      </c>
      <c r="H25" s="709">
        <f t="shared" si="9"/>
        <v>58</v>
      </c>
      <c r="I25" s="709">
        <v>27</v>
      </c>
      <c r="J25" s="709">
        <v>31</v>
      </c>
    </row>
    <row r="26" spans="1:10" ht="18" customHeight="1">
      <c r="A26" s="694">
        <v>16</v>
      </c>
      <c r="B26" s="709">
        <f t="shared" si="5"/>
        <v>750</v>
      </c>
      <c r="C26" s="709">
        <f t="shared" si="6"/>
        <v>625</v>
      </c>
      <c r="D26" s="709">
        <f t="shared" si="7"/>
        <v>125</v>
      </c>
      <c r="E26" s="709">
        <f t="shared" si="8"/>
        <v>692</v>
      </c>
      <c r="F26" s="709">
        <v>598</v>
      </c>
      <c r="G26" s="709">
        <v>94</v>
      </c>
      <c r="H26" s="709">
        <f t="shared" si="9"/>
        <v>58</v>
      </c>
      <c r="I26" s="709">
        <v>27</v>
      </c>
      <c r="J26" s="709">
        <v>31</v>
      </c>
    </row>
    <row r="27" spans="1:10" ht="18" customHeight="1">
      <c r="A27" s="694">
        <v>17</v>
      </c>
      <c r="B27" s="709">
        <f t="shared" si="5"/>
        <v>757</v>
      </c>
      <c r="C27" s="709">
        <f t="shared" si="6"/>
        <v>633</v>
      </c>
      <c r="D27" s="709">
        <f t="shared" si="7"/>
        <v>124</v>
      </c>
      <c r="E27" s="709">
        <f t="shared" si="8"/>
        <v>697</v>
      </c>
      <c r="F27" s="709">
        <v>604</v>
      </c>
      <c r="G27" s="709">
        <v>93</v>
      </c>
      <c r="H27" s="709">
        <f t="shared" si="9"/>
        <v>60</v>
      </c>
      <c r="I27" s="709">
        <v>29</v>
      </c>
      <c r="J27" s="709">
        <v>31</v>
      </c>
    </row>
    <row r="28" spans="1:10" ht="18" customHeight="1">
      <c r="A28" s="694">
        <v>18</v>
      </c>
      <c r="B28" s="709">
        <f t="shared" si="5"/>
        <v>766</v>
      </c>
      <c r="C28" s="709">
        <f t="shared" si="6"/>
        <v>642</v>
      </c>
      <c r="D28" s="709">
        <f t="shared" si="7"/>
        <v>124</v>
      </c>
      <c r="E28" s="709">
        <f t="shared" si="8"/>
        <v>705</v>
      </c>
      <c r="F28" s="709">
        <v>612</v>
      </c>
      <c r="G28" s="709">
        <v>93</v>
      </c>
      <c r="H28" s="709">
        <f t="shared" si="9"/>
        <v>61</v>
      </c>
      <c r="I28" s="709">
        <v>30</v>
      </c>
      <c r="J28" s="709">
        <v>31</v>
      </c>
    </row>
    <row r="29" spans="1:10" ht="18" customHeight="1">
      <c r="A29" s="694">
        <v>19</v>
      </c>
      <c r="B29" s="709">
        <f t="shared" si="5"/>
        <v>774</v>
      </c>
      <c r="C29" s="709">
        <f t="shared" si="6"/>
        <v>651</v>
      </c>
      <c r="D29" s="709">
        <f t="shared" si="7"/>
        <v>123</v>
      </c>
      <c r="E29" s="709">
        <f t="shared" si="8"/>
        <v>699</v>
      </c>
      <c r="F29" s="709">
        <v>610</v>
      </c>
      <c r="G29" s="709">
        <v>89</v>
      </c>
      <c r="H29" s="709">
        <f t="shared" si="9"/>
        <v>75</v>
      </c>
      <c r="I29" s="709">
        <v>41</v>
      </c>
      <c r="J29" s="709">
        <v>34</v>
      </c>
    </row>
    <row r="30" spans="1:10" ht="18" customHeight="1">
      <c r="A30" s="694">
        <v>20</v>
      </c>
      <c r="B30" s="709">
        <f t="shared" si="5"/>
        <v>779</v>
      </c>
      <c r="C30" s="709">
        <f t="shared" si="6"/>
        <v>645</v>
      </c>
      <c r="D30" s="709">
        <f t="shared" si="7"/>
        <v>134</v>
      </c>
      <c r="E30" s="709">
        <f t="shared" si="8"/>
        <v>696</v>
      </c>
      <c r="F30" s="709">
        <v>602</v>
      </c>
      <c r="G30" s="709">
        <v>94</v>
      </c>
      <c r="H30" s="709">
        <f t="shared" si="9"/>
        <v>83</v>
      </c>
      <c r="I30" s="709">
        <v>43</v>
      </c>
      <c r="J30" s="709">
        <v>40</v>
      </c>
    </row>
    <row r="31" spans="1:10" ht="18" customHeight="1">
      <c r="A31" s="694">
        <v>21</v>
      </c>
      <c r="B31" s="709">
        <f t="shared" si="5"/>
        <v>789</v>
      </c>
      <c r="C31" s="709">
        <f t="shared" si="6"/>
        <v>642</v>
      </c>
      <c r="D31" s="709">
        <f t="shared" si="7"/>
        <v>147</v>
      </c>
      <c r="E31" s="709">
        <f t="shared" si="8"/>
        <v>692</v>
      </c>
      <c r="F31" s="709">
        <v>595</v>
      </c>
      <c r="G31" s="709">
        <v>97</v>
      </c>
      <c r="H31" s="709">
        <f t="shared" si="9"/>
        <v>97</v>
      </c>
      <c r="I31" s="709">
        <v>47</v>
      </c>
      <c r="J31" s="709">
        <v>50</v>
      </c>
    </row>
    <row r="32" spans="1:10" ht="18" customHeight="1">
      <c r="A32" s="694">
        <v>22</v>
      </c>
      <c r="B32" s="709">
        <f t="shared" si="5"/>
        <v>787</v>
      </c>
      <c r="C32" s="709">
        <f t="shared" si="6"/>
        <v>641</v>
      </c>
      <c r="D32" s="709">
        <f t="shared" si="7"/>
        <v>146</v>
      </c>
      <c r="E32" s="709">
        <f t="shared" si="8"/>
        <v>690</v>
      </c>
      <c r="F32" s="709">
        <v>591</v>
      </c>
      <c r="G32" s="709">
        <v>99</v>
      </c>
      <c r="H32" s="709">
        <f t="shared" si="9"/>
        <v>97</v>
      </c>
      <c r="I32" s="709">
        <v>50</v>
      </c>
      <c r="J32" s="709">
        <v>47</v>
      </c>
    </row>
    <row r="33" spans="1:10" ht="18" customHeight="1">
      <c r="A33" s="694">
        <v>23</v>
      </c>
      <c r="B33" s="709">
        <f>C33+D33</f>
        <v>803</v>
      </c>
      <c r="C33" s="709">
        <f>F33+I33</f>
        <v>654</v>
      </c>
      <c r="D33" s="709">
        <f>G33+J33</f>
        <v>149</v>
      </c>
      <c r="E33" s="709">
        <f>F33+G33</f>
        <v>704</v>
      </c>
      <c r="F33" s="709">
        <v>603</v>
      </c>
      <c r="G33" s="709">
        <v>101</v>
      </c>
      <c r="H33" s="709">
        <f>I33+J33</f>
        <v>99</v>
      </c>
      <c r="I33" s="709">
        <v>51</v>
      </c>
      <c r="J33" s="709">
        <v>48</v>
      </c>
    </row>
    <row r="34" spans="1:10" ht="18" customHeight="1">
      <c r="A34" s="694">
        <v>24</v>
      </c>
      <c r="B34" s="709">
        <f>C34+D34</f>
        <v>786</v>
      </c>
      <c r="C34" s="709">
        <f>F34+I34</f>
        <v>641</v>
      </c>
      <c r="D34" s="709">
        <f>G34+J34</f>
        <v>145</v>
      </c>
      <c r="E34" s="709">
        <f>F34+G34</f>
        <v>688</v>
      </c>
      <c r="F34" s="709">
        <v>589</v>
      </c>
      <c r="G34" s="709">
        <v>99</v>
      </c>
      <c r="H34" s="709">
        <f>I34+J34</f>
        <v>98</v>
      </c>
      <c r="I34" s="709">
        <v>52</v>
      </c>
      <c r="J34" s="709">
        <v>46</v>
      </c>
    </row>
    <row r="35" spans="1:10" ht="18" customHeight="1">
      <c r="A35" s="694">
        <v>25</v>
      </c>
      <c r="B35" s="709">
        <f t="shared" si="5"/>
        <v>775</v>
      </c>
      <c r="C35" s="709">
        <f t="shared" si="6"/>
        <v>622</v>
      </c>
      <c r="D35" s="709">
        <f t="shared" si="7"/>
        <v>153</v>
      </c>
      <c r="E35" s="709">
        <f t="shared" si="8"/>
        <v>672</v>
      </c>
      <c r="F35" s="709">
        <v>566</v>
      </c>
      <c r="G35" s="709">
        <v>106</v>
      </c>
      <c r="H35" s="709">
        <f t="shared" si="9"/>
        <v>103</v>
      </c>
      <c r="I35" s="709">
        <v>56</v>
      </c>
      <c r="J35" s="709">
        <v>47</v>
      </c>
    </row>
    <row r="36" ht="24" customHeight="1"/>
    <row r="37" ht="15.75" customHeight="1">
      <c r="A37" s="699" t="s">
        <v>1290</v>
      </c>
    </row>
    <row r="38" ht="15.75" customHeight="1">
      <c r="A38" s="699" t="s">
        <v>1203</v>
      </c>
    </row>
    <row r="39" ht="15.75" customHeight="1">
      <c r="A39" s="699" t="s">
        <v>1204</v>
      </c>
    </row>
    <row r="40" ht="15.75" customHeight="1">
      <c r="A40" s="699" t="s">
        <v>1106</v>
      </c>
    </row>
    <row r="41" ht="15.75" customHeight="1">
      <c r="A41" s="711" t="s">
        <v>1205</v>
      </c>
    </row>
    <row r="42" ht="15.75" customHeight="1"/>
    <row r="43" ht="15.75" customHeight="1"/>
  </sheetData>
  <sheetProtection/>
  <mergeCells count="2">
    <mergeCell ref="A4:A5"/>
    <mergeCell ref="A22:A23"/>
  </mergeCells>
  <conditionalFormatting sqref="A1:IV65536">
    <cfRule type="expression" priority="1" dxfId="6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25.xml><?xml version="1.0" encoding="utf-8"?>
<worksheet xmlns="http://schemas.openxmlformats.org/spreadsheetml/2006/main" xmlns:r="http://schemas.openxmlformats.org/officeDocument/2006/relationships">
  <sheetPr codeName="Sheet26">
    <tabColor theme="5" tint="0.5999900102615356"/>
  </sheetPr>
  <dimension ref="A1:W49"/>
  <sheetViews>
    <sheetView showGridLines="0" zoomScaleSheetLayoutView="100" workbookViewId="0" topLeftCell="A1">
      <selection activeCell="J34" sqref="J34"/>
    </sheetView>
  </sheetViews>
  <sheetFormatPr defaultColWidth="7.75390625" defaultRowHeight="13.5"/>
  <cols>
    <col min="1" max="1" width="3.75390625" style="682" customWidth="1"/>
    <col min="2" max="2" width="5.50390625" style="682" customWidth="1"/>
    <col min="3" max="9" width="4.25390625" style="682" customWidth="1"/>
    <col min="10" max="10" width="5.00390625" style="682" customWidth="1"/>
    <col min="11" max="12" width="4.125" style="682" customWidth="1"/>
    <col min="13" max="13" width="4.25390625" style="682" customWidth="1"/>
    <col min="14" max="18" width="4.125" style="682" customWidth="1"/>
    <col min="19" max="19" width="4.50390625" style="682" customWidth="1"/>
    <col min="20" max="20" width="1.625" style="682" customWidth="1"/>
    <col min="21" max="16384" width="7.75390625" style="682" customWidth="1"/>
  </cols>
  <sheetData>
    <row r="1" spans="1:19" ht="17.25" customHeight="1">
      <c r="A1" s="688" t="s">
        <v>1103</v>
      </c>
      <c r="Q1" s="689"/>
      <c r="S1" s="690" t="s">
        <v>756</v>
      </c>
    </row>
    <row r="2" spans="1:19" ht="18" customHeight="1">
      <c r="A2" s="1362" t="s">
        <v>923</v>
      </c>
      <c r="B2" s="1362" t="s">
        <v>728</v>
      </c>
      <c r="C2" s="1373" t="s">
        <v>729</v>
      </c>
      <c r="D2" s="1367" t="s">
        <v>730</v>
      </c>
      <c r="E2" s="1367" t="s">
        <v>731</v>
      </c>
      <c r="F2" s="1367" t="s">
        <v>732</v>
      </c>
      <c r="G2" s="1367" t="s">
        <v>733</v>
      </c>
      <c r="H2" s="1367" t="s">
        <v>734</v>
      </c>
      <c r="I2" s="1367" t="s">
        <v>735</v>
      </c>
      <c r="J2" s="1367" t="s">
        <v>736</v>
      </c>
      <c r="K2" s="691" t="s">
        <v>737</v>
      </c>
      <c r="L2" s="691"/>
      <c r="M2" s="691"/>
      <c r="N2" s="691"/>
      <c r="O2" s="691"/>
      <c r="P2" s="691"/>
      <c r="Q2" s="691"/>
      <c r="R2" s="691"/>
      <c r="S2" s="1373" t="s">
        <v>986</v>
      </c>
    </row>
    <row r="3" spans="1:19" ht="18" customHeight="1">
      <c r="A3" s="1363"/>
      <c r="B3" s="1363"/>
      <c r="C3" s="1374"/>
      <c r="D3" s="1368"/>
      <c r="E3" s="1368"/>
      <c r="F3" s="1368"/>
      <c r="G3" s="1368"/>
      <c r="H3" s="1368"/>
      <c r="I3" s="1368"/>
      <c r="J3" s="1368"/>
      <c r="K3" s="692" t="s">
        <v>738</v>
      </c>
      <c r="L3" s="692" t="s">
        <v>937</v>
      </c>
      <c r="M3" s="692" t="s">
        <v>739</v>
      </c>
      <c r="N3" s="692" t="s">
        <v>740</v>
      </c>
      <c r="O3" s="692" t="s">
        <v>741</v>
      </c>
      <c r="P3" s="692" t="s">
        <v>742</v>
      </c>
      <c r="Q3" s="693" t="s">
        <v>743</v>
      </c>
      <c r="R3" s="692" t="s">
        <v>744</v>
      </c>
      <c r="S3" s="1374"/>
    </row>
    <row r="4" spans="1:19" ht="15.75" customHeight="1">
      <c r="A4" s="694">
        <v>14</v>
      </c>
      <c r="B4" s="695">
        <f aca="true" t="shared" si="0" ref="B4:B15">SUM(C4:I4,K4:S4)</f>
        <v>1745</v>
      </c>
      <c r="C4" s="696">
        <v>1</v>
      </c>
      <c r="D4" s="695">
        <v>3</v>
      </c>
      <c r="E4" s="695">
        <v>12</v>
      </c>
      <c r="F4" s="695">
        <v>32</v>
      </c>
      <c r="G4" s="695">
        <v>35</v>
      </c>
      <c r="H4" s="695">
        <v>88</v>
      </c>
      <c r="I4" s="695">
        <v>17</v>
      </c>
      <c r="J4" s="695">
        <f aca="true" t="shared" si="1" ref="J4:J12">SUM(K4:R4)</f>
        <v>1533</v>
      </c>
      <c r="K4" s="695">
        <v>545</v>
      </c>
      <c r="L4" s="695">
        <v>516</v>
      </c>
      <c r="M4" s="695">
        <v>158</v>
      </c>
      <c r="N4" s="695">
        <v>99</v>
      </c>
      <c r="O4" s="695">
        <v>57</v>
      </c>
      <c r="P4" s="695">
        <v>69</v>
      </c>
      <c r="Q4" s="695">
        <v>75</v>
      </c>
      <c r="R4" s="695">
        <v>14</v>
      </c>
      <c r="S4" s="695">
        <v>24</v>
      </c>
    </row>
    <row r="5" spans="1:19" ht="15.75" customHeight="1">
      <c r="A5" s="694">
        <v>15</v>
      </c>
      <c r="B5" s="695">
        <f t="shared" si="0"/>
        <v>1761</v>
      </c>
      <c r="C5" s="696">
        <v>3</v>
      </c>
      <c r="D5" s="695">
        <v>1</v>
      </c>
      <c r="E5" s="695">
        <v>17</v>
      </c>
      <c r="F5" s="695">
        <v>31</v>
      </c>
      <c r="G5" s="695">
        <v>30</v>
      </c>
      <c r="H5" s="695">
        <v>98</v>
      </c>
      <c r="I5" s="695">
        <v>29</v>
      </c>
      <c r="J5" s="695">
        <f t="shared" si="1"/>
        <v>1528</v>
      </c>
      <c r="K5" s="695">
        <v>572</v>
      </c>
      <c r="L5" s="695">
        <v>537</v>
      </c>
      <c r="M5" s="695">
        <v>158</v>
      </c>
      <c r="N5" s="695">
        <v>103</v>
      </c>
      <c r="O5" s="695">
        <v>50</v>
      </c>
      <c r="P5" s="695">
        <v>41</v>
      </c>
      <c r="Q5" s="695">
        <v>54</v>
      </c>
      <c r="R5" s="695">
        <v>13</v>
      </c>
      <c r="S5" s="695">
        <v>24</v>
      </c>
    </row>
    <row r="6" spans="1:19" ht="15.75" customHeight="1">
      <c r="A6" s="694">
        <v>16</v>
      </c>
      <c r="B6" s="695">
        <f t="shared" si="0"/>
        <v>1760</v>
      </c>
      <c r="C6" s="696">
        <v>2</v>
      </c>
      <c r="D6" s="695">
        <v>3</v>
      </c>
      <c r="E6" s="695">
        <v>12</v>
      </c>
      <c r="F6" s="695">
        <v>21</v>
      </c>
      <c r="G6" s="695">
        <v>22</v>
      </c>
      <c r="H6" s="695">
        <v>74</v>
      </c>
      <c r="I6" s="695">
        <v>20</v>
      </c>
      <c r="J6" s="695">
        <f t="shared" si="1"/>
        <v>1574</v>
      </c>
      <c r="K6" s="695">
        <v>588</v>
      </c>
      <c r="L6" s="695">
        <v>515</v>
      </c>
      <c r="M6" s="695">
        <v>175</v>
      </c>
      <c r="N6" s="695">
        <v>131</v>
      </c>
      <c r="O6" s="695">
        <v>52</v>
      </c>
      <c r="P6" s="695">
        <v>42</v>
      </c>
      <c r="Q6" s="695">
        <v>57</v>
      </c>
      <c r="R6" s="695">
        <v>14</v>
      </c>
      <c r="S6" s="695">
        <v>32</v>
      </c>
    </row>
    <row r="7" spans="1:19" ht="15.75" customHeight="1">
      <c r="A7" s="694">
        <v>17</v>
      </c>
      <c r="B7" s="695">
        <f t="shared" si="0"/>
        <v>1770</v>
      </c>
      <c r="C7" s="696">
        <v>4</v>
      </c>
      <c r="D7" s="695">
        <v>1</v>
      </c>
      <c r="E7" s="695">
        <v>14</v>
      </c>
      <c r="F7" s="695">
        <v>24</v>
      </c>
      <c r="G7" s="695">
        <v>42</v>
      </c>
      <c r="H7" s="695">
        <v>69</v>
      </c>
      <c r="I7" s="695">
        <v>17</v>
      </c>
      <c r="J7" s="695">
        <f t="shared" si="1"/>
        <v>1568</v>
      </c>
      <c r="K7" s="695">
        <v>535</v>
      </c>
      <c r="L7" s="695">
        <v>578</v>
      </c>
      <c r="M7" s="695">
        <v>184</v>
      </c>
      <c r="N7" s="695">
        <v>111</v>
      </c>
      <c r="O7" s="695">
        <v>51</v>
      </c>
      <c r="P7" s="695">
        <v>40</v>
      </c>
      <c r="Q7" s="695">
        <v>52</v>
      </c>
      <c r="R7" s="695">
        <v>17</v>
      </c>
      <c r="S7" s="695">
        <v>31</v>
      </c>
    </row>
    <row r="8" spans="1:19" ht="15.75" customHeight="1">
      <c r="A8" s="694">
        <v>18</v>
      </c>
      <c r="B8" s="695">
        <f t="shared" si="0"/>
        <v>1713</v>
      </c>
      <c r="C8" s="696">
        <v>4</v>
      </c>
      <c r="D8" s="695">
        <v>1</v>
      </c>
      <c r="E8" s="695">
        <v>10</v>
      </c>
      <c r="F8" s="695">
        <v>15</v>
      </c>
      <c r="G8" s="695">
        <v>23</v>
      </c>
      <c r="H8" s="695">
        <v>56</v>
      </c>
      <c r="I8" s="695">
        <v>14</v>
      </c>
      <c r="J8" s="695">
        <f t="shared" si="1"/>
        <v>1573</v>
      </c>
      <c r="K8" s="695">
        <v>590</v>
      </c>
      <c r="L8" s="695">
        <v>520</v>
      </c>
      <c r="M8" s="695">
        <v>184</v>
      </c>
      <c r="N8" s="695">
        <v>118</v>
      </c>
      <c r="O8" s="695">
        <v>45</v>
      </c>
      <c r="P8" s="695">
        <v>38</v>
      </c>
      <c r="Q8" s="695">
        <v>61</v>
      </c>
      <c r="R8" s="695">
        <v>17</v>
      </c>
      <c r="S8" s="695">
        <v>17</v>
      </c>
    </row>
    <row r="9" spans="1:19" ht="15.75" customHeight="1">
      <c r="A9" s="694">
        <v>19</v>
      </c>
      <c r="B9" s="695">
        <f t="shared" si="0"/>
        <v>1762</v>
      </c>
      <c r="C9" s="696">
        <v>1</v>
      </c>
      <c r="D9" s="696" t="s">
        <v>745</v>
      </c>
      <c r="E9" s="695">
        <v>9</v>
      </c>
      <c r="F9" s="695">
        <v>21</v>
      </c>
      <c r="G9" s="695">
        <v>31</v>
      </c>
      <c r="H9" s="695">
        <v>64</v>
      </c>
      <c r="I9" s="695">
        <v>16</v>
      </c>
      <c r="J9" s="695">
        <f t="shared" si="1"/>
        <v>1601</v>
      </c>
      <c r="K9" s="695">
        <v>602</v>
      </c>
      <c r="L9" s="695">
        <v>566</v>
      </c>
      <c r="M9" s="695">
        <v>165</v>
      </c>
      <c r="N9" s="695">
        <v>95</v>
      </c>
      <c r="O9" s="695">
        <v>55</v>
      </c>
      <c r="P9" s="695">
        <v>39</v>
      </c>
      <c r="Q9" s="695">
        <v>65</v>
      </c>
      <c r="R9" s="695">
        <v>14</v>
      </c>
      <c r="S9" s="695">
        <v>19</v>
      </c>
    </row>
    <row r="10" spans="1:19" ht="15.75" customHeight="1">
      <c r="A10" s="694">
        <v>20</v>
      </c>
      <c r="B10" s="695">
        <f t="shared" si="0"/>
        <v>1757</v>
      </c>
      <c r="C10" s="696">
        <v>2</v>
      </c>
      <c r="D10" s="696">
        <v>1</v>
      </c>
      <c r="E10" s="695">
        <v>10</v>
      </c>
      <c r="F10" s="695">
        <v>21</v>
      </c>
      <c r="G10" s="695">
        <v>27</v>
      </c>
      <c r="H10" s="695">
        <v>48</v>
      </c>
      <c r="I10" s="695">
        <v>14</v>
      </c>
      <c r="J10" s="695">
        <f t="shared" si="1"/>
        <v>1616</v>
      </c>
      <c r="K10" s="695">
        <v>621</v>
      </c>
      <c r="L10" s="695">
        <v>503</v>
      </c>
      <c r="M10" s="695">
        <v>208</v>
      </c>
      <c r="N10" s="695">
        <v>103</v>
      </c>
      <c r="O10" s="695">
        <v>45</v>
      </c>
      <c r="P10" s="695">
        <v>48</v>
      </c>
      <c r="Q10" s="695">
        <v>67</v>
      </c>
      <c r="R10" s="695">
        <v>21</v>
      </c>
      <c r="S10" s="695">
        <v>18</v>
      </c>
    </row>
    <row r="11" spans="1:19" ht="15.75" customHeight="1">
      <c r="A11" s="694">
        <v>21</v>
      </c>
      <c r="B11" s="695">
        <f t="shared" si="0"/>
        <v>1733</v>
      </c>
      <c r="C11" s="696">
        <v>4</v>
      </c>
      <c r="D11" s="696">
        <v>1</v>
      </c>
      <c r="E11" s="695">
        <v>14</v>
      </c>
      <c r="F11" s="695">
        <v>13</v>
      </c>
      <c r="G11" s="695">
        <v>20</v>
      </c>
      <c r="H11" s="695">
        <v>59</v>
      </c>
      <c r="I11" s="695">
        <v>17</v>
      </c>
      <c r="J11" s="695">
        <f t="shared" si="1"/>
        <v>1580</v>
      </c>
      <c r="K11" s="695">
        <v>598</v>
      </c>
      <c r="L11" s="695">
        <v>528</v>
      </c>
      <c r="M11" s="695">
        <v>185</v>
      </c>
      <c r="N11" s="695">
        <v>97</v>
      </c>
      <c r="O11" s="695">
        <v>51</v>
      </c>
      <c r="P11" s="695">
        <v>52</v>
      </c>
      <c r="Q11" s="695">
        <v>51</v>
      </c>
      <c r="R11" s="695">
        <v>18</v>
      </c>
      <c r="S11" s="695">
        <v>25</v>
      </c>
    </row>
    <row r="12" spans="1:19" ht="15.75" customHeight="1">
      <c r="A12" s="694">
        <v>22</v>
      </c>
      <c r="B12" s="695">
        <f t="shared" si="0"/>
        <v>1759</v>
      </c>
      <c r="C12" s="696">
        <v>2</v>
      </c>
      <c r="D12" s="696">
        <v>1</v>
      </c>
      <c r="E12" s="695">
        <v>8</v>
      </c>
      <c r="F12" s="695">
        <v>14</v>
      </c>
      <c r="G12" s="695">
        <v>23</v>
      </c>
      <c r="H12" s="695">
        <v>52</v>
      </c>
      <c r="I12" s="695">
        <v>13</v>
      </c>
      <c r="J12" s="695">
        <f t="shared" si="1"/>
        <v>1629</v>
      </c>
      <c r="K12" s="695">
        <v>592</v>
      </c>
      <c r="L12" s="695">
        <v>526</v>
      </c>
      <c r="M12" s="695">
        <v>200</v>
      </c>
      <c r="N12" s="695">
        <v>127</v>
      </c>
      <c r="O12" s="695">
        <v>51</v>
      </c>
      <c r="P12" s="695">
        <v>46</v>
      </c>
      <c r="Q12" s="695">
        <v>62</v>
      </c>
      <c r="R12" s="695">
        <v>25</v>
      </c>
      <c r="S12" s="695">
        <v>17</v>
      </c>
    </row>
    <row r="13" spans="1:19" ht="15.75" customHeight="1">
      <c r="A13" s="694">
        <v>23</v>
      </c>
      <c r="B13" s="695">
        <f>SUM(C13:I13,K13:S13)</f>
        <v>1788</v>
      </c>
      <c r="C13" s="696">
        <v>3</v>
      </c>
      <c r="D13" s="696">
        <v>1</v>
      </c>
      <c r="E13" s="695">
        <v>14</v>
      </c>
      <c r="F13" s="695">
        <v>11</v>
      </c>
      <c r="G13" s="695">
        <v>15</v>
      </c>
      <c r="H13" s="695">
        <v>55</v>
      </c>
      <c r="I13" s="695">
        <v>10</v>
      </c>
      <c r="J13" s="695">
        <f>SUM(K13:R13)</f>
        <v>1652</v>
      </c>
      <c r="K13" s="695">
        <v>638</v>
      </c>
      <c r="L13" s="695">
        <v>536</v>
      </c>
      <c r="M13" s="695">
        <v>209</v>
      </c>
      <c r="N13" s="695">
        <v>121</v>
      </c>
      <c r="O13" s="695">
        <v>36</v>
      </c>
      <c r="P13" s="695">
        <v>48</v>
      </c>
      <c r="Q13" s="695">
        <v>51</v>
      </c>
      <c r="R13" s="695">
        <v>13</v>
      </c>
      <c r="S13" s="695">
        <v>27</v>
      </c>
    </row>
    <row r="14" spans="1:19" ht="15.75" customHeight="1">
      <c r="A14" s="694">
        <v>24</v>
      </c>
      <c r="B14" s="695">
        <f>SUM(C14:I14,K14:S14)</f>
        <v>1790</v>
      </c>
      <c r="C14" s="696">
        <v>5</v>
      </c>
      <c r="D14" s="696">
        <v>2</v>
      </c>
      <c r="E14" s="695">
        <v>10</v>
      </c>
      <c r="F14" s="695">
        <v>27</v>
      </c>
      <c r="G14" s="695">
        <v>25</v>
      </c>
      <c r="H14" s="695">
        <v>56</v>
      </c>
      <c r="I14" s="695">
        <v>6</v>
      </c>
      <c r="J14" s="695">
        <f>SUM(K14:R14)</f>
        <v>1633</v>
      </c>
      <c r="K14" s="695">
        <v>636</v>
      </c>
      <c r="L14" s="695">
        <v>522</v>
      </c>
      <c r="M14" s="695">
        <v>189</v>
      </c>
      <c r="N14" s="695">
        <v>110</v>
      </c>
      <c r="O14" s="695">
        <v>61</v>
      </c>
      <c r="P14" s="695">
        <v>47</v>
      </c>
      <c r="Q14" s="695">
        <v>55</v>
      </c>
      <c r="R14" s="695">
        <v>13</v>
      </c>
      <c r="S14" s="695">
        <v>26</v>
      </c>
    </row>
    <row r="15" spans="1:19" ht="15.75" customHeight="1">
      <c r="A15" s="694">
        <v>25</v>
      </c>
      <c r="B15" s="695">
        <f t="shared" si="0"/>
        <v>1769</v>
      </c>
      <c r="C15" s="696">
        <v>1</v>
      </c>
      <c r="D15" s="696">
        <v>1</v>
      </c>
      <c r="E15" s="695">
        <v>16</v>
      </c>
      <c r="F15" s="695">
        <v>22</v>
      </c>
      <c r="G15" s="695">
        <v>22</v>
      </c>
      <c r="H15" s="695">
        <v>63</v>
      </c>
      <c r="I15" s="695">
        <v>21</v>
      </c>
      <c r="J15" s="695">
        <f>SUM(K15:R15)</f>
        <v>1604</v>
      </c>
      <c r="K15" s="695">
        <v>607</v>
      </c>
      <c r="L15" s="695">
        <v>522</v>
      </c>
      <c r="M15" s="695">
        <v>202</v>
      </c>
      <c r="N15" s="695">
        <v>111</v>
      </c>
      <c r="O15" s="695">
        <v>45</v>
      </c>
      <c r="P15" s="695">
        <v>54</v>
      </c>
      <c r="Q15" s="695">
        <v>44</v>
      </c>
      <c r="R15" s="695">
        <v>19</v>
      </c>
      <c r="S15" s="695">
        <v>19</v>
      </c>
    </row>
    <row r="16" spans="1:19" ht="4.5" customHeight="1">
      <c r="A16" s="697"/>
      <c r="B16" s="698"/>
      <c r="C16" s="698"/>
      <c r="D16" s="698"/>
      <c r="E16" s="698"/>
      <c r="F16" s="698"/>
      <c r="G16" s="698"/>
      <c r="H16" s="698"/>
      <c r="I16" s="698"/>
      <c r="J16" s="698"/>
      <c r="K16" s="698"/>
      <c r="L16" s="698"/>
      <c r="M16" s="698"/>
      <c r="N16" s="698"/>
      <c r="O16" s="698"/>
      <c r="P16" s="698"/>
      <c r="Q16" s="698"/>
      <c r="R16" s="698"/>
      <c r="S16" s="698"/>
    </row>
    <row r="17" ht="18" customHeight="1">
      <c r="A17" s="699" t="s">
        <v>757</v>
      </c>
    </row>
    <row r="18" spans="1:3" ht="15" customHeight="1">
      <c r="A18" s="682" t="s">
        <v>746</v>
      </c>
      <c r="C18" s="699" t="s">
        <v>758</v>
      </c>
    </row>
    <row r="19" ht="15" customHeight="1">
      <c r="C19" s="699" t="s">
        <v>759</v>
      </c>
    </row>
    <row r="20" ht="15" customHeight="1">
      <c r="C20" s="699" t="s">
        <v>760</v>
      </c>
    </row>
    <row r="21" ht="15" customHeight="1">
      <c r="C21" s="699" t="s">
        <v>761</v>
      </c>
    </row>
    <row r="22" ht="15" customHeight="1">
      <c r="C22" s="699" t="s">
        <v>762</v>
      </c>
    </row>
    <row r="23" ht="15" customHeight="1">
      <c r="C23" s="699" t="s">
        <v>763</v>
      </c>
    </row>
    <row r="24" ht="15" customHeight="1">
      <c r="C24" s="699" t="s">
        <v>764</v>
      </c>
    </row>
    <row r="25" ht="15" customHeight="1">
      <c r="C25" s="699" t="s">
        <v>765</v>
      </c>
    </row>
    <row r="26" ht="15" customHeight="1">
      <c r="A26" s="699" t="s">
        <v>766</v>
      </c>
    </row>
    <row r="27" ht="15" customHeight="1">
      <c r="A27" s="699" t="s">
        <v>767</v>
      </c>
    </row>
    <row r="28" ht="15" customHeight="1">
      <c r="A28" s="699" t="s">
        <v>768</v>
      </c>
    </row>
    <row r="29" ht="15" customHeight="1">
      <c r="A29" s="700" t="s">
        <v>769</v>
      </c>
    </row>
    <row r="30" ht="18" customHeight="1">
      <c r="A30" s="699"/>
    </row>
    <row r="31" spans="1:20" ht="15" customHeight="1">
      <c r="A31" s="1082" t="s">
        <v>1261</v>
      </c>
      <c r="B31" s="689"/>
      <c r="C31" s="689"/>
      <c r="D31" s="689"/>
      <c r="E31" s="689"/>
      <c r="F31" s="689"/>
      <c r="G31" s="689"/>
      <c r="H31" s="689"/>
      <c r="I31" s="689"/>
      <c r="J31" s="689"/>
      <c r="K31" s="689"/>
      <c r="L31" s="689"/>
      <c r="M31" s="689"/>
      <c r="N31" s="689"/>
      <c r="O31" s="689"/>
      <c r="P31" s="689"/>
      <c r="Q31" s="689"/>
      <c r="R31" s="689"/>
      <c r="S31" s="689"/>
      <c r="T31" s="689"/>
    </row>
    <row r="32" spans="1:20" ht="15" customHeight="1">
      <c r="A32" s="1083" t="s">
        <v>1262</v>
      </c>
      <c r="B32" s="689"/>
      <c r="C32" s="689"/>
      <c r="D32" s="689"/>
      <c r="E32" s="689"/>
      <c r="F32" s="689"/>
      <c r="G32" s="689"/>
      <c r="H32" s="689"/>
      <c r="I32" s="689"/>
      <c r="J32" s="689"/>
      <c r="K32" s="689"/>
      <c r="L32" s="689"/>
      <c r="M32" s="689"/>
      <c r="N32" s="689"/>
      <c r="O32" s="689"/>
      <c r="P32" s="689"/>
      <c r="Q32" s="689"/>
      <c r="R32" s="689"/>
      <c r="S32" s="689"/>
      <c r="T32" s="689"/>
    </row>
    <row r="33" spans="1:20" ht="15" customHeight="1">
      <c r="A33" s="1083" t="s">
        <v>1263</v>
      </c>
      <c r="B33" s="689"/>
      <c r="C33" s="689"/>
      <c r="D33" s="689"/>
      <c r="E33" s="689"/>
      <c r="F33" s="689"/>
      <c r="G33" s="689"/>
      <c r="H33" s="689"/>
      <c r="I33" s="689"/>
      <c r="J33" s="689"/>
      <c r="K33" s="689"/>
      <c r="L33" s="689"/>
      <c r="M33" s="689"/>
      <c r="N33" s="689"/>
      <c r="O33" s="689"/>
      <c r="P33" s="689"/>
      <c r="Q33" s="689"/>
      <c r="R33" s="689"/>
      <c r="S33" s="689"/>
      <c r="T33" s="689"/>
    </row>
    <row r="34" spans="1:20" ht="12" customHeight="1">
      <c r="A34" s="1082"/>
      <c r="B34" s="689"/>
      <c r="C34" s="689"/>
      <c r="D34" s="689"/>
      <c r="E34" s="689"/>
      <c r="F34" s="689"/>
      <c r="G34" s="689"/>
      <c r="H34" s="689"/>
      <c r="I34" s="689"/>
      <c r="J34" s="689"/>
      <c r="K34" s="689"/>
      <c r="L34" s="689"/>
      <c r="M34" s="689"/>
      <c r="N34" s="689"/>
      <c r="O34" s="689"/>
      <c r="P34" s="689"/>
      <c r="Q34" s="689"/>
      <c r="R34" s="689"/>
      <c r="S34" s="689"/>
      <c r="T34" s="689"/>
    </row>
    <row r="35" spans="1:20" ht="18" customHeight="1">
      <c r="A35" s="1084" t="s">
        <v>1104</v>
      </c>
      <c r="B35" s="689"/>
      <c r="C35" s="689"/>
      <c r="D35" s="689"/>
      <c r="E35" s="689"/>
      <c r="F35" s="689"/>
      <c r="G35" s="689"/>
      <c r="H35" s="689"/>
      <c r="I35" s="689"/>
      <c r="J35" s="689"/>
      <c r="K35" s="689"/>
      <c r="L35" s="689"/>
      <c r="M35" s="689"/>
      <c r="N35" s="689"/>
      <c r="O35" s="689"/>
      <c r="P35" s="689"/>
      <c r="Q35" s="689"/>
      <c r="R35" s="689"/>
      <c r="S35" s="689"/>
      <c r="T35" s="689"/>
    </row>
    <row r="36" spans="1:20" ht="18" customHeight="1">
      <c r="A36" s="1084"/>
      <c r="B36" s="689"/>
      <c r="C36" s="689"/>
      <c r="D36" s="689"/>
      <c r="E36" s="689"/>
      <c r="F36" s="689"/>
      <c r="G36" s="689"/>
      <c r="H36" s="689"/>
      <c r="I36" s="689"/>
      <c r="J36" s="689"/>
      <c r="K36" s="689"/>
      <c r="L36" s="1082" t="s">
        <v>756</v>
      </c>
      <c r="M36" s="689"/>
      <c r="N36" s="689"/>
      <c r="O36" s="1082"/>
      <c r="P36" s="689"/>
      <c r="Q36" s="689"/>
      <c r="R36" s="689"/>
      <c r="S36" s="689"/>
      <c r="T36" s="689"/>
    </row>
    <row r="37" spans="1:20" s="701" customFormat="1" ht="30" customHeight="1">
      <c r="A37" s="1085" t="s">
        <v>923</v>
      </c>
      <c r="B37" s="1375" t="s">
        <v>728</v>
      </c>
      <c r="C37" s="1375"/>
      <c r="D37" s="1086" t="s">
        <v>729</v>
      </c>
      <c r="E37" s="1085" t="s">
        <v>730</v>
      </c>
      <c r="F37" s="1087" t="s">
        <v>1105</v>
      </c>
      <c r="G37" s="1085" t="s">
        <v>747</v>
      </c>
      <c r="H37" s="1085" t="s">
        <v>732</v>
      </c>
      <c r="I37" s="1085" t="s">
        <v>733</v>
      </c>
      <c r="J37" s="1085" t="s">
        <v>734</v>
      </c>
      <c r="K37" s="1085" t="s">
        <v>735</v>
      </c>
      <c r="L37" s="1375" t="s">
        <v>770</v>
      </c>
      <c r="M37" s="1375"/>
      <c r="N37" s="1085" t="s">
        <v>937</v>
      </c>
      <c r="O37" s="1088"/>
      <c r="P37" s="1088"/>
      <c r="Q37" s="1088"/>
      <c r="R37" s="1088"/>
      <c r="S37" s="1088"/>
      <c r="T37" s="1088"/>
    </row>
    <row r="38" spans="1:20" ht="17.25" customHeight="1">
      <c r="A38" s="1089">
        <v>14</v>
      </c>
      <c r="B38" s="1364">
        <f aca="true" t="shared" si="2" ref="B38:B49">SUM(D38:M38)</f>
        <v>3964</v>
      </c>
      <c r="C38" s="1366"/>
      <c r="D38" s="1090">
        <v>16</v>
      </c>
      <c r="E38" s="1090">
        <v>17</v>
      </c>
      <c r="F38" s="1090">
        <v>251</v>
      </c>
      <c r="G38" s="1090">
        <v>387</v>
      </c>
      <c r="H38" s="1090">
        <v>89</v>
      </c>
      <c r="I38" s="1090">
        <v>321</v>
      </c>
      <c r="J38" s="1090">
        <v>248</v>
      </c>
      <c r="K38" s="1090">
        <v>44</v>
      </c>
      <c r="L38" s="1364">
        <v>2591</v>
      </c>
      <c r="M38" s="1366"/>
      <c r="N38" s="1090">
        <v>516</v>
      </c>
      <c r="O38" s="689"/>
      <c r="P38" s="689"/>
      <c r="Q38" s="689"/>
      <c r="R38" s="689"/>
      <c r="S38" s="689"/>
      <c r="T38" s="689"/>
    </row>
    <row r="39" spans="1:20" ht="17.25" customHeight="1">
      <c r="A39" s="1089">
        <v>15</v>
      </c>
      <c r="B39" s="1364">
        <f t="shared" si="2"/>
        <v>3981</v>
      </c>
      <c r="C39" s="1366"/>
      <c r="D39" s="1090">
        <v>22</v>
      </c>
      <c r="E39" s="1090">
        <v>19</v>
      </c>
      <c r="F39" s="1090">
        <v>240</v>
      </c>
      <c r="G39" s="1090">
        <v>313</v>
      </c>
      <c r="H39" s="1090">
        <v>84</v>
      </c>
      <c r="I39" s="1090">
        <v>305</v>
      </c>
      <c r="J39" s="1090">
        <v>260</v>
      </c>
      <c r="K39" s="1090">
        <v>48</v>
      </c>
      <c r="L39" s="1364">
        <v>2690</v>
      </c>
      <c r="M39" s="1366"/>
      <c r="N39" s="1090">
        <v>537</v>
      </c>
      <c r="O39" s="689"/>
      <c r="P39" s="689"/>
      <c r="Q39" s="689"/>
      <c r="R39" s="689"/>
      <c r="S39" s="689"/>
      <c r="T39" s="689"/>
    </row>
    <row r="40" spans="1:23" ht="17.25" customHeight="1">
      <c r="A40" s="1089">
        <v>16</v>
      </c>
      <c r="B40" s="1364">
        <f t="shared" si="2"/>
        <v>3986</v>
      </c>
      <c r="C40" s="1366"/>
      <c r="D40" s="1090">
        <v>23</v>
      </c>
      <c r="E40" s="1090">
        <v>21</v>
      </c>
      <c r="F40" s="1090">
        <v>206</v>
      </c>
      <c r="G40" s="1090">
        <v>341</v>
      </c>
      <c r="H40" s="1090">
        <v>83</v>
      </c>
      <c r="I40" s="1090">
        <v>264</v>
      </c>
      <c r="J40" s="1090">
        <v>257</v>
      </c>
      <c r="K40" s="1090">
        <v>52</v>
      </c>
      <c r="L40" s="1364">
        <v>2739</v>
      </c>
      <c r="M40" s="1366"/>
      <c r="N40" s="1090">
        <v>515</v>
      </c>
      <c r="O40" s="689"/>
      <c r="P40" s="689"/>
      <c r="Q40" s="689"/>
      <c r="R40" s="689"/>
      <c r="S40" s="689"/>
      <c r="T40" s="689"/>
      <c r="W40" s="702"/>
    </row>
    <row r="41" spans="1:20" ht="17.25" customHeight="1">
      <c r="A41" s="1089">
        <v>17</v>
      </c>
      <c r="B41" s="1364">
        <f t="shared" si="2"/>
        <v>3975</v>
      </c>
      <c r="C41" s="1366"/>
      <c r="D41" s="1090">
        <v>18</v>
      </c>
      <c r="E41" s="1090">
        <v>16</v>
      </c>
      <c r="F41" s="1090">
        <v>198</v>
      </c>
      <c r="G41" s="1090">
        <v>309</v>
      </c>
      <c r="H41" s="1090">
        <v>85</v>
      </c>
      <c r="I41" s="1090">
        <v>279</v>
      </c>
      <c r="J41" s="1090">
        <v>264</v>
      </c>
      <c r="K41" s="1090">
        <v>52</v>
      </c>
      <c r="L41" s="1364">
        <v>2754</v>
      </c>
      <c r="M41" s="1366"/>
      <c r="N41" s="1090">
        <v>578</v>
      </c>
      <c r="O41" s="689"/>
      <c r="P41" s="689"/>
      <c r="Q41" s="689"/>
      <c r="R41" s="689"/>
      <c r="S41" s="689"/>
      <c r="T41" s="689"/>
    </row>
    <row r="42" spans="1:20" ht="17.25" customHeight="1">
      <c r="A42" s="1089">
        <v>18</v>
      </c>
      <c r="B42" s="1369">
        <f t="shared" si="2"/>
        <v>3880</v>
      </c>
      <c r="C42" s="1370"/>
      <c r="D42" s="1090">
        <v>17</v>
      </c>
      <c r="E42" s="1090">
        <v>8</v>
      </c>
      <c r="F42" s="1090">
        <v>208</v>
      </c>
      <c r="G42" s="1090">
        <v>318</v>
      </c>
      <c r="H42" s="1090">
        <v>87</v>
      </c>
      <c r="I42" s="1090">
        <v>260</v>
      </c>
      <c r="J42" s="1090">
        <v>278</v>
      </c>
      <c r="K42" s="1090">
        <v>39</v>
      </c>
      <c r="L42" s="1364">
        <v>2665</v>
      </c>
      <c r="M42" s="1366"/>
      <c r="N42" s="1090">
        <v>520</v>
      </c>
      <c r="O42" s="689"/>
      <c r="P42" s="689"/>
      <c r="Q42" s="689"/>
      <c r="R42" s="689"/>
      <c r="S42" s="689"/>
      <c r="T42" s="689"/>
    </row>
    <row r="43" spans="1:20" ht="17.25" customHeight="1">
      <c r="A43" s="1089">
        <v>19</v>
      </c>
      <c r="B43" s="1369">
        <f t="shared" si="2"/>
        <v>3856</v>
      </c>
      <c r="C43" s="1370"/>
      <c r="D43" s="1090">
        <v>24</v>
      </c>
      <c r="E43" s="1090">
        <v>11</v>
      </c>
      <c r="F43" s="1090">
        <v>210</v>
      </c>
      <c r="G43" s="1090">
        <v>300</v>
      </c>
      <c r="H43" s="1090">
        <v>69</v>
      </c>
      <c r="I43" s="1090">
        <v>266</v>
      </c>
      <c r="J43" s="1090">
        <v>251</v>
      </c>
      <c r="K43" s="1090">
        <v>33</v>
      </c>
      <c r="L43" s="1364">
        <v>2692</v>
      </c>
      <c r="M43" s="1365"/>
      <c r="N43" s="1090">
        <v>566</v>
      </c>
      <c r="O43" s="689"/>
      <c r="P43" s="689"/>
      <c r="Q43" s="689"/>
      <c r="R43" s="689"/>
      <c r="S43" s="689"/>
      <c r="T43" s="689"/>
    </row>
    <row r="44" spans="1:20" ht="17.25" customHeight="1">
      <c r="A44" s="1089">
        <v>20</v>
      </c>
      <c r="B44" s="1369">
        <f t="shared" si="2"/>
        <v>3752</v>
      </c>
      <c r="C44" s="1370"/>
      <c r="D44" s="1090">
        <v>11</v>
      </c>
      <c r="E44" s="1090">
        <v>7</v>
      </c>
      <c r="F44" s="1090">
        <v>201</v>
      </c>
      <c r="G44" s="1090">
        <v>335</v>
      </c>
      <c r="H44" s="1090">
        <v>75</v>
      </c>
      <c r="I44" s="1090">
        <v>262</v>
      </c>
      <c r="J44" s="1090">
        <v>228</v>
      </c>
      <c r="K44" s="1090">
        <v>27</v>
      </c>
      <c r="L44" s="1364">
        <v>2606</v>
      </c>
      <c r="M44" s="1365"/>
      <c r="N44" s="1090">
        <v>503</v>
      </c>
      <c r="O44" s="689"/>
      <c r="P44" s="689"/>
      <c r="Q44" s="689"/>
      <c r="R44" s="689"/>
      <c r="S44" s="689"/>
      <c r="T44" s="689"/>
    </row>
    <row r="45" spans="1:20" ht="17.25" customHeight="1">
      <c r="A45" s="1089">
        <v>21</v>
      </c>
      <c r="B45" s="1364">
        <f t="shared" si="2"/>
        <v>3894</v>
      </c>
      <c r="C45" s="1366"/>
      <c r="D45" s="1090">
        <v>19</v>
      </c>
      <c r="E45" s="1090">
        <v>10</v>
      </c>
      <c r="F45" s="1090">
        <v>204</v>
      </c>
      <c r="G45" s="1090">
        <v>288</v>
      </c>
      <c r="H45" s="1090">
        <v>83</v>
      </c>
      <c r="I45" s="1090">
        <v>284</v>
      </c>
      <c r="J45" s="1090">
        <v>211</v>
      </c>
      <c r="K45" s="1090">
        <v>17</v>
      </c>
      <c r="L45" s="1364">
        <v>2778</v>
      </c>
      <c r="M45" s="1365"/>
      <c r="N45" s="1090">
        <v>528</v>
      </c>
      <c r="O45" s="689"/>
      <c r="P45" s="689"/>
      <c r="Q45" s="689"/>
      <c r="R45" s="689"/>
      <c r="S45" s="689"/>
      <c r="T45" s="689"/>
    </row>
    <row r="46" spans="1:20" ht="17.25" customHeight="1">
      <c r="A46" s="1089">
        <v>22</v>
      </c>
      <c r="B46" s="1364">
        <f t="shared" si="2"/>
        <v>3842</v>
      </c>
      <c r="C46" s="1366"/>
      <c r="D46" s="1090">
        <v>16</v>
      </c>
      <c r="E46" s="1090">
        <v>6</v>
      </c>
      <c r="F46" s="1090">
        <v>189</v>
      </c>
      <c r="G46" s="1090">
        <v>294</v>
      </c>
      <c r="H46" s="1090">
        <v>58</v>
      </c>
      <c r="I46" s="1090">
        <v>290</v>
      </c>
      <c r="J46" s="1090">
        <v>242</v>
      </c>
      <c r="K46" s="1090">
        <v>28</v>
      </c>
      <c r="L46" s="1364">
        <v>2719</v>
      </c>
      <c r="M46" s="1365"/>
      <c r="N46" s="1090">
        <v>526</v>
      </c>
      <c r="O46" s="689"/>
      <c r="P46" s="689"/>
      <c r="Q46" s="689"/>
      <c r="R46" s="689"/>
      <c r="S46" s="689"/>
      <c r="T46" s="689"/>
    </row>
    <row r="47" spans="1:20" ht="17.25" customHeight="1">
      <c r="A47" s="1089">
        <v>23</v>
      </c>
      <c r="B47" s="1369">
        <f>SUM(D47:M47)</f>
        <v>3665</v>
      </c>
      <c r="C47" s="1370"/>
      <c r="D47" s="1090">
        <v>4</v>
      </c>
      <c r="E47" s="1090">
        <v>8</v>
      </c>
      <c r="F47" s="1090">
        <v>178</v>
      </c>
      <c r="G47" s="1090">
        <v>260</v>
      </c>
      <c r="H47" s="1090">
        <v>68</v>
      </c>
      <c r="I47" s="1090">
        <v>258</v>
      </c>
      <c r="J47" s="1090">
        <v>224</v>
      </c>
      <c r="K47" s="1090">
        <v>37</v>
      </c>
      <c r="L47" s="1369">
        <v>2628</v>
      </c>
      <c r="M47" s="1370"/>
      <c r="N47" s="1090">
        <v>536</v>
      </c>
      <c r="O47" s="689"/>
      <c r="P47" s="689"/>
      <c r="Q47" s="689"/>
      <c r="R47" s="689"/>
      <c r="S47" s="689"/>
      <c r="T47" s="689"/>
    </row>
    <row r="48" spans="1:20" ht="17.25" customHeight="1">
      <c r="A48" s="1089">
        <v>24</v>
      </c>
      <c r="B48" s="1364">
        <f>SUM(D48:M48)</f>
        <v>3454</v>
      </c>
      <c r="C48" s="1366"/>
      <c r="D48" s="1090">
        <v>12</v>
      </c>
      <c r="E48" s="1090">
        <v>7</v>
      </c>
      <c r="F48" s="1090">
        <v>171</v>
      </c>
      <c r="G48" s="1090">
        <v>221</v>
      </c>
      <c r="H48" s="1090">
        <v>66</v>
      </c>
      <c r="I48" s="1090">
        <v>246</v>
      </c>
      <c r="J48" s="1090">
        <v>198</v>
      </c>
      <c r="K48" s="1090">
        <v>28</v>
      </c>
      <c r="L48" s="1364">
        <v>2505</v>
      </c>
      <c r="M48" s="1365"/>
      <c r="N48" s="1090">
        <v>522</v>
      </c>
      <c r="O48" s="689"/>
      <c r="P48" s="689"/>
      <c r="Q48" s="689"/>
      <c r="R48" s="689"/>
      <c r="S48" s="689"/>
      <c r="T48" s="689"/>
    </row>
    <row r="49" spans="1:20" ht="17.25" customHeight="1">
      <c r="A49" s="1089">
        <v>25</v>
      </c>
      <c r="B49" s="1364">
        <f t="shared" si="2"/>
        <v>3540</v>
      </c>
      <c r="C49" s="1366"/>
      <c r="D49" s="1091">
        <v>7</v>
      </c>
      <c r="E49" s="1091">
        <v>4</v>
      </c>
      <c r="F49" s="1091">
        <v>165</v>
      </c>
      <c r="G49" s="1091">
        <v>310</v>
      </c>
      <c r="H49" s="1091">
        <v>53</v>
      </c>
      <c r="I49" s="1091">
        <v>263</v>
      </c>
      <c r="J49" s="1091">
        <v>211</v>
      </c>
      <c r="K49" s="1091">
        <v>28</v>
      </c>
      <c r="L49" s="1371">
        <v>2499</v>
      </c>
      <c r="M49" s="1372"/>
      <c r="N49" s="1091">
        <v>522</v>
      </c>
      <c r="O49" s="689"/>
      <c r="P49" s="689"/>
      <c r="Q49" s="689"/>
      <c r="R49" s="689"/>
      <c r="S49" s="689"/>
      <c r="T49" s="689"/>
    </row>
  </sheetData>
  <sheetProtection/>
  <mergeCells count="37">
    <mergeCell ref="B48:C48"/>
    <mergeCell ref="L48:M48"/>
    <mergeCell ref="D2:D3"/>
    <mergeCell ref="H2:H3"/>
    <mergeCell ref="B37:C37"/>
    <mergeCell ref="B41:C41"/>
    <mergeCell ref="B42:C42"/>
    <mergeCell ref="L45:M45"/>
    <mergeCell ref="L44:M44"/>
    <mergeCell ref="L43:M43"/>
    <mergeCell ref="L40:M40"/>
    <mergeCell ref="S2:S3"/>
    <mergeCell ref="I2:I3"/>
    <mergeCell ref="J2:J3"/>
    <mergeCell ref="L37:M37"/>
    <mergeCell ref="E2:E3"/>
    <mergeCell ref="F2:F3"/>
    <mergeCell ref="B46:C46"/>
    <mergeCell ref="A2:A3"/>
    <mergeCell ref="B2:B3"/>
    <mergeCell ref="C2:C3"/>
    <mergeCell ref="L42:M42"/>
    <mergeCell ref="B38:C38"/>
    <mergeCell ref="B39:C39"/>
    <mergeCell ref="B40:C40"/>
    <mergeCell ref="L38:M38"/>
    <mergeCell ref="L39:M39"/>
    <mergeCell ref="L46:M46"/>
    <mergeCell ref="L41:M41"/>
    <mergeCell ref="G2:G3"/>
    <mergeCell ref="B47:C47"/>
    <mergeCell ref="L47:M47"/>
    <mergeCell ref="B49:C49"/>
    <mergeCell ref="L49:M49"/>
    <mergeCell ref="B44:C44"/>
    <mergeCell ref="B43:C43"/>
    <mergeCell ref="B45:C45"/>
  </mergeCells>
  <conditionalFormatting sqref="A1:IV65536">
    <cfRule type="expression" priority="1" dxfId="6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9" r:id="rId1"/>
  <headerFooter alignWithMargins="0">
    <oddFooter>&amp;C&amp;A</oddFooter>
  </headerFooter>
</worksheet>
</file>

<file path=xl/worksheets/sheet26.xml><?xml version="1.0" encoding="utf-8"?>
<worksheet xmlns="http://schemas.openxmlformats.org/spreadsheetml/2006/main" xmlns:r="http://schemas.openxmlformats.org/officeDocument/2006/relationships">
  <sheetPr codeName="Sheet27">
    <tabColor theme="5" tint="0.5999900102615356"/>
  </sheetPr>
  <dimension ref="A1:M40"/>
  <sheetViews>
    <sheetView showGridLines="0" zoomScaleSheetLayoutView="100" workbookViewId="0" topLeftCell="A1">
      <selection activeCell="J34" sqref="J34"/>
    </sheetView>
  </sheetViews>
  <sheetFormatPr defaultColWidth="7.75390625" defaultRowHeight="13.5"/>
  <cols>
    <col min="1" max="1" width="8.00390625" style="630" customWidth="1"/>
    <col min="2" max="10" width="7.625" style="630" customWidth="1"/>
    <col min="11" max="12" width="5.25390625" style="630" customWidth="1"/>
    <col min="13" max="16384" width="7.75390625" style="630" customWidth="1"/>
  </cols>
  <sheetData>
    <row r="1" spans="1:10" ht="13.5">
      <c r="A1" s="672" t="s">
        <v>771</v>
      </c>
      <c r="J1" s="655"/>
    </row>
    <row r="2" ht="21.75" customHeight="1">
      <c r="A2" s="673"/>
    </row>
    <row r="3" ht="18" customHeight="1">
      <c r="A3" s="654" t="s">
        <v>523</v>
      </c>
    </row>
    <row r="4" ht="17.25" customHeight="1">
      <c r="A4" s="654" t="s">
        <v>1264</v>
      </c>
    </row>
    <row r="5" ht="15" customHeight="1">
      <c r="A5" s="654" t="s">
        <v>1265</v>
      </c>
    </row>
    <row r="6" ht="15" customHeight="1"/>
    <row r="7" spans="1:10" ht="18" customHeight="1">
      <c r="A7" s="672" t="s">
        <v>524</v>
      </c>
      <c r="G7" s="630" t="s">
        <v>520</v>
      </c>
      <c r="J7" s="658" t="s">
        <v>104</v>
      </c>
    </row>
    <row r="8" spans="1:10" ht="18" customHeight="1">
      <c r="A8" s="674" t="s">
        <v>521</v>
      </c>
      <c r="B8" s="675"/>
      <c r="C8" s="674" t="s">
        <v>915</v>
      </c>
      <c r="D8" s="675"/>
      <c r="E8" s="674" t="s">
        <v>935</v>
      </c>
      <c r="F8" s="675"/>
      <c r="G8" s="674" t="s">
        <v>936</v>
      </c>
      <c r="H8" s="675"/>
      <c r="I8" s="676" t="s">
        <v>522</v>
      </c>
      <c r="J8" s="677"/>
    </row>
    <row r="9" spans="1:10" ht="18" customHeight="1">
      <c r="A9" s="1376">
        <v>14</v>
      </c>
      <c r="B9" s="1377"/>
      <c r="C9" s="678"/>
      <c r="D9" s="679">
        <f aca="true" t="shared" si="0" ref="D9:D19">SUM(E9:H9)</f>
        <v>1590</v>
      </c>
      <c r="E9" s="1378">
        <v>220</v>
      </c>
      <c r="F9" s="1379"/>
      <c r="G9" s="1378">
        <v>1370</v>
      </c>
      <c r="H9" s="1379"/>
      <c r="I9" s="680"/>
      <c r="J9" s="681">
        <f aca="true" t="shared" si="1" ref="J9:J17">ROUND(E9/D9*100,1)</f>
        <v>13.8</v>
      </c>
    </row>
    <row r="10" spans="1:10" ht="18" customHeight="1">
      <c r="A10" s="1376">
        <v>15</v>
      </c>
      <c r="B10" s="1377"/>
      <c r="C10" s="678"/>
      <c r="D10" s="679">
        <f t="shared" si="0"/>
        <v>1564</v>
      </c>
      <c r="E10" s="1378">
        <v>219</v>
      </c>
      <c r="F10" s="1379"/>
      <c r="G10" s="1378">
        <v>1345</v>
      </c>
      <c r="H10" s="1379"/>
      <c r="I10" s="680"/>
      <c r="J10" s="681">
        <f t="shared" si="1"/>
        <v>14</v>
      </c>
    </row>
    <row r="11" spans="1:10" ht="18" customHeight="1">
      <c r="A11" s="1376">
        <v>16</v>
      </c>
      <c r="B11" s="1377"/>
      <c r="C11" s="678"/>
      <c r="D11" s="679">
        <f t="shared" si="0"/>
        <v>1601</v>
      </c>
      <c r="E11" s="1378">
        <v>201</v>
      </c>
      <c r="F11" s="1379"/>
      <c r="G11" s="1378">
        <v>1400</v>
      </c>
      <c r="H11" s="1379"/>
      <c r="I11" s="680"/>
      <c r="J11" s="681">
        <f t="shared" si="1"/>
        <v>12.6</v>
      </c>
    </row>
    <row r="12" spans="1:10" ht="18" customHeight="1">
      <c r="A12" s="1376">
        <v>17</v>
      </c>
      <c r="B12" s="1377"/>
      <c r="C12" s="678"/>
      <c r="D12" s="679">
        <f t="shared" si="0"/>
        <v>1629</v>
      </c>
      <c r="E12" s="1378">
        <v>205</v>
      </c>
      <c r="F12" s="1379"/>
      <c r="G12" s="1378">
        <v>1424</v>
      </c>
      <c r="H12" s="1379"/>
      <c r="I12" s="680"/>
      <c r="J12" s="681">
        <f t="shared" si="1"/>
        <v>12.6</v>
      </c>
    </row>
    <row r="13" spans="1:13" ht="18" customHeight="1">
      <c r="A13" s="1376">
        <v>18</v>
      </c>
      <c r="B13" s="1377"/>
      <c r="C13" s="678"/>
      <c r="D13" s="679">
        <f t="shared" si="0"/>
        <v>1498</v>
      </c>
      <c r="E13" s="1378">
        <v>204</v>
      </c>
      <c r="F13" s="1379"/>
      <c r="G13" s="1378">
        <v>1294</v>
      </c>
      <c r="H13" s="1379"/>
      <c r="I13" s="680"/>
      <c r="J13" s="681">
        <f t="shared" si="1"/>
        <v>13.6</v>
      </c>
      <c r="M13" s="682"/>
    </row>
    <row r="14" spans="1:10" ht="18" customHeight="1">
      <c r="A14" s="1376">
        <v>19</v>
      </c>
      <c r="B14" s="1377"/>
      <c r="C14" s="678"/>
      <c r="D14" s="679">
        <f t="shared" si="0"/>
        <v>1267</v>
      </c>
      <c r="E14" s="1378">
        <v>165</v>
      </c>
      <c r="F14" s="1379"/>
      <c r="G14" s="1378">
        <v>1102</v>
      </c>
      <c r="H14" s="1379"/>
      <c r="I14" s="680"/>
      <c r="J14" s="681">
        <f t="shared" si="1"/>
        <v>13</v>
      </c>
    </row>
    <row r="15" spans="1:10" ht="18" customHeight="1">
      <c r="A15" s="1376">
        <v>20</v>
      </c>
      <c r="B15" s="1377"/>
      <c r="C15" s="678"/>
      <c r="D15" s="679">
        <f t="shared" si="0"/>
        <v>1126</v>
      </c>
      <c r="E15" s="1378">
        <v>126</v>
      </c>
      <c r="F15" s="1379"/>
      <c r="G15" s="1378">
        <v>1000</v>
      </c>
      <c r="H15" s="1379"/>
      <c r="I15" s="680"/>
      <c r="J15" s="681">
        <f t="shared" si="1"/>
        <v>11.2</v>
      </c>
    </row>
    <row r="16" spans="1:10" ht="18" customHeight="1">
      <c r="A16" s="1376">
        <v>21</v>
      </c>
      <c r="B16" s="1377"/>
      <c r="C16" s="678"/>
      <c r="D16" s="679">
        <f t="shared" si="0"/>
        <v>1071</v>
      </c>
      <c r="E16" s="1378">
        <v>109</v>
      </c>
      <c r="F16" s="1379"/>
      <c r="G16" s="1378">
        <v>962</v>
      </c>
      <c r="H16" s="1379"/>
      <c r="I16" s="680"/>
      <c r="J16" s="681">
        <f t="shared" si="1"/>
        <v>10.2</v>
      </c>
    </row>
    <row r="17" spans="1:10" ht="18" customHeight="1">
      <c r="A17" s="1376">
        <v>22</v>
      </c>
      <c r="B17" s="1377"/>
      <c r="C17" s="678"/>
      <c r="D17" s="679">
        <f t="shared" si="0"/>
        <v>1055</v>
      </c>
      <c r="E17" s="1378">
        <v>131</v>
      </c>
      <c r="F17" s="1379"/>
      <c r="G17" s="1378">
        <v>924</v>
      </c>
      <c r="H17" s="1379"/>
      <c r="I17" s="680"/>
      <c r="J17" s="681">
        <f t="shared" si="1"/>
        <v>12.4</v>
      </c>
    </row>
    <row r="18" spans="1:10" ht="18" customHeight="1">
      <c r="A18" s="1376">
        <v>23</v>
      </c>
      <c r="B18" s="1377"/>
      <c r="C18" s="678"/>
      <c r="D18" s="679">
        <f>SUM(E18:H18)</f>
        <v>1042</v>
      </c>
      <c r="E18" s="1381">
        <v>135</v>
      </c>
      <c r="F18" s="1382"/>
      <c r="G18" s="1381">
        <v>907</v>
      </c>
      <c r="H18" s="1382"/>
      <c r="I18" s="680"/>
      <c r="J18" s="681">
        <f>ROUND(E18/D18*100,1)</f>
        <v>13</v>
      </c>
    </row>
    <row r="19" spans="1:10" ht="18" customHeight="1">
      <c r="A19" s="1376">
        <v>24</v>
      </c>
      <c r="B19" s="1377"/>
      <c r="C19" s="678"/>
      <c r="D19" s="679">
        <f t="shared" si="0"/>
        <v>1038</v>
      </c>
      <c r="E19" s="1378">
        <v>132</v>
      </c>
      <c r="F19" s="1380"/>
      <c r="G19" s="1378">
        <v>906</v>
      </c>
      <c r="H19" s="1380"/>
      <c r="I19" s="680"/>
      <c r="J19" s="681">
        <f>ROUND(E19/D19*100,1)</f>
        <v>12.7</v>
      </c>
    </row>
    <row r="20" spans="1:10" ht="18" customHeight="1">
      <c r="A20" s="1376">
        <v>25</v>
      </c>
      <c r="B20" s="1377"/>
      <c r="C20" s="757"/>
      <c r="D20" s="1093">
        <f>SUM(E20:H20)</f>
        <v>1063</v>
      </c>
      <c r="E20" s="1383">
        <v>128</v>
      </c>
      <c r="F20" s="1384"/>
      <c r="G20" s="1383">
        <v>935</v>
      </c>
      <c r="H20" s="1384"/>
      <c r="I20" s="680"/>
      <c r="J20" s="681">
        <f>ROUND(E20/D20*100,1)</f>
        <v>12</v>
      </c>
    </row>
    <row r="21" spans="1:10" ht="18" customHeight="1">
      <c r="A21" s="683" t="s">
        <v>105</v>
      </c>
      <c r="J21" s="684"/>
    </row>
    <row r="22" spans="1:10" ht="21" customHeight="1">
      <c r="A22" s="683"/>
      <c r="J22" s="684"/>
    </row>
    <row r="23" spans="1:10" ht="15" customHeight="1">
      <c r="A23" s="654" t="s">
        <v>1318</v>
      </c>
      <c r="J23" s="684"/>
    </row>
    <row r="24" spans="1:10" ht="15" customHeight="1">
      <c r="A24" s="654" t="s">
        <v>106</v>
      </c>
      <c r="J24" s="684"/>
    </row>
    <row r="25" ht="18" customHeight="1">
      <c r="A25" s="654" t="s">
        <v>1291</v>
      </c>
    </row>
    <row r="26" ht="15" customHeight="1"/>
    <row r="27" spans="1:10" ht="18" customHeight="1">
      <c r="A27" s="685" t="s">
        <v>107</v>
      </c>
      <c r="D27" s="658" t="s">
        <v>108</v>
      </c>
      <c r="F27" s="685" t="s">
        <v>109</v>
      </c>
      <c r="J27" s="658" t="s">
        <v>110</v>
      </c>
    </row>
    <row r="28" spans="1:9" ht="18" customHeight="1">
      <c r="A28" s="661" t="s">
        <v>923</v>
      </c>
      <c r="B28" s="661" t="s">
        <v>915</v>
      </c>
      <c r="C28" s="661" t="s">
        <v>935</v>
      </c>
      <c r="D28" s="661" t="s">
        <v>936</v>
      </c>
      <c r="F28" s="661" t="s">
        <v>923</v>
      </c>
      <c r="G28" s="661" t="s">
        <v>915</v>
      </c>
      <c r="H28" s="661" t="s">
        <v>935</v>
      </c>
      <c r="I28" s="661" t="s">
        <v>936</v>
      </c>
    </row>
    <row r="29" spans="1:9" ht="18" customHeight="1">
      <c r="A29" s="661">
        <v>14</v>
      </c>
      <c r="B29" s="686">
        <f aca="true" t="shared" si="2" ref="B29:B40">SUM(C29:D29)</f>
        <v>1484</v>
      </c>
      <c r="C29" s="686">
        <v>193</v>
      </c>
      <c r="D29" s="686">
        <v>1291</v>
      </c>
      <c r="F29" s="661">
        <v>14</v>
      </c>
      <c r="G29" s="687">
        <f aca="true" t="shared" si="3" ref="G29:G40">SUM(H29:I29)</f>
        <v>117</v>
      </c>
      <c r="H29" s="687">
        <v>60</v>
      </c>
      <c r="I29" s="687">
        <v>57</v>
      </c>
    </row>
    <row r="30" spans="1:9" ht="18" customHeight="1">
      <c r="A30" s="661">
        <v>15</v>
      </c>
      <c r="B30" s="686">
        <f t="shared" si="2"/>
        <v>1486</v>
      </c>
      <c r="C30" s="686">
        <v>198</v>
      </c>
      <c r="D30" s="686">
        <v>1288</v>
      </c>
      <c r="F30" s="661">
        <v>15</v>
      </c>
      <c r="G30" s="687">
        <f t="shared" si="3"/>
        <v>111</v>
      </c>
      <c r="H30" s="687">
        <v>53</v>
      </c>
      <c r="I30" s="687">
        <v>58</v>
      </c>
    </row>
    <row r="31" spans="1:9" ht="18" customHeight="1">
      <c r="A31" s="661">
        <v>16</v>
      </c>
      <c r="B31" s="686">
        <f t="shared" si="2"/>
        <v>1537</v>
      </c>
      <c r="C31" s="686">
        <v>183</v>
      </c>
      <c r="D31" s="686">
        <v>1354</v>
      </c>
      <c r="F31" s="661">
        <v>16</v>
      </c>
      <c r="G31" s="687">
        <f t="shared" si="3"/>
        <v>114</v>
      </c>
      <c r="H31" s="687">
        <v>53</v>
      </c>
      <c r="I31" s="687">
        <v>61</v>
      </c>
    </row>
    <row r="32" spans="1:9" ht="18" customHeight="1">
      <c r="A32" s="661">
        <v>17</v>
      </c>
      <c r="B32" s="686">
        <f t="shared" si="2"/>
        <v>1548</v>
      </c>
      <c r="C32" s="686">
        <v>194</v>
      </c>
      <c r="D32" s="686">
        <v>1354</v>
      </c>
      <c r="F32" s="661">
        <v>17</v>
      </c>
      <c r="G32" s="687">
        <f t="shared" si="3"/>
        <v>111</v>
      </c>
      <c r="H32" s="687">
        <v>53</v>
      </c>
      <c r="I32" s="687">
        <v>58</v>
      </c>
    </row>
    <row r="33" spans="1:9" ht="18" customHeight="1">
      <c r="A33" s="661">
        <v>18</v>
      </c>
      <c r="B33" s="686">
        <f t="shared" si="2"/>
        <v>1414</v>
      </c>
      <c r="C33" s="686">
        <v>185</v>
      </c>
      <c r="D33" s="686">
        <v>1229</v>
      </c>
      <c r="F33" s="661">
        <v>18</v>
      </c>
      <c r="G33" s="687">
        <f t="shared" si="3"/>
        <v>111</v>
      </c>
      <c r="H33" s="687">
        <v>52</v>
      </c>
      <c r="I33" s="687">
        <v>59</v>
      </c>
    </row>
    <row r="34" spans="1:9" ht="18" customHeight="1">
      <c r="A34" s="661">
        <v>19</v>
      </c>
      <c r="B34" s="686">
        <f t="shared" si="2"/>
        <v>1197</v>
      </c>
      <c r="C34" s="686">
        <v>144</v>
      </c>
      <c r="D34" s="686">
        <v>1053</v>
      </c>
      <c r="F34" s="661">
        <v>19</v>
      </c>
      <c r="G34" s="687">
        <f t="shared" si="3"/>
        <v>107</v>
      </c>
      <c r="H34" s="687">
        <v>49</v>
      </c>
      <c r="I34" s="687">
        <v>58</v>
      </c>
    </row>
    <row r="35" spans="1:9" ht="18" customHeight="1">
      <c r="A35" s="661">
        <v>20</v>
      </c>
      <c r="B35" s="686">
        <f t="shared" si="2"/>
        <v>1076</v>
      </c>
      <c r="C35" s="686">
        <v>114</v>
      </c>
      <c r="D35" s="686">
        <v>962</v>
      </c>
      <c r="F35" s="661">
        <v>20</v>
      </c>
      <c r="G35" s="687">
        <f t="shared" si="3"/>
        <v>103</v>
      </c>
      <c r="H35" s="687">
        <v>49</v>
      </c>
      <c r="I35" s="687">
        <v>54</v>
      </c>
    </row>
    <row r="36" spans="1:9" ht="18" customHeight="1">
      <c r="A36" s="661">
        <v>21</v>
      </c>
      <c r="B36" s="686">
        <f t="shared" si="2"/>
        <v>1018</v>
      </c>
      <c r="C36" s="686">
        <v>94</v>
      </c>
      <c r="D36" s="686">
        <v>924</v>
      </c>
      <c r="F36" s="661">
        <v>21</v>
      </c>
      <c r="G36" s="687">
        <f t="shared" si="3"/>
        <v>93</v>
      </c>
      <c r="H36" s="687">
        <v>43</v>
      </c>
      <c r="I36" s="687">
        <v>50</v>
      </c>
    </row>
    <row r="37" spans="1:9" ht="18" customHeight="1">
      <c r="A37" s="661">
        <v>22</v>
      </c>
      <c r="B37" s="686">
        <f t="shared" si="2"/>
        <v>995</v>
      </c>
      <c r="C37" s="686">
        <v>117</v>
      </c>
      <c r="D37" s="686">
        <v>878</v>
      </c>
      <c r="F37" s="661">
        <v>22</v>
      </c>
      <c r="G37" s="687">
        <f t="shared" si="3"/>
        <v>89</v>
      </c>
      <c r="H37" s="687">
        <v>42</v>
      </c>
      <c r="I37" s="687">
        <v>47</v>
      </c>
    </row>
    <row r="38" spans="1:9" ht="18" customHeight="1">
      <c r="A38" s="661">
        <v>23</v>
      </c>
      <c r="B38" s="686">
        <f>SUM(C38:D38)</f>
        <v>1008</v>
      </c>
      <c r="C38" s="686">
        <v>125</v>
      </c>
      <c r="D38" s="686">
        <v>883</v>
      </c>
      <c r="F38" s="661">
        <v>23</v>
      </c>
      <c r="G38" s="687">
        <f>SUM(H38:I38)</f>
        <v>89</v>
      </c>
      <c r="H38" s="687">
        <v>41</v>
      </c>
      <c r="I38" s="687">
        <v>48</v>
      </c>
    </row>
    <row r="39" spans="1:9" ht="18" customHeight="1">
      <c r="A39" s="661">
        <v>24</v>
      </c>
      <c r="B39" s="686">
        <f>SUM(C39:D39)</f>
        <v>998</v>
      </c>
      <c r="C39" s="686">
        <v>121</v>
      </c>
      <c r="D39" s="686">
        <v>877</v>
      </c>
      <c r="F39" s="661">
        <v>24</v>
      </c>
      <c r="G39" s="687">
        <f>SUM(H39:I39)</f>
        <v>91</v>
      </c>
      <c r="H39" s="687">
        <v>44</v>
      </c>
      <c r="I39" s="687">
        <v>47</v>
      </c>
    </row>
    <row r="40" spans="1:9" ht="18" customHeight="1">
      <c r="A40" s="661">
        <v>25</v>
      </c>
      <c r="B40" s="686">
        <f t="shared" si="2"/>
        <v>1023</v>
      </c>
      <c r="C40" s="1094">
        <v>116</v>
      </c>
      <c r="D40" s="1094">
        <v>907</v>
      </c>
      <c r="F40" s="661">
        <v>25</v>
      </c>
      <c r="G40" s="687">
        <f t="shared" si="3"/>
        <v>89</v>
      </c>
      <c r="H40" s="1095">
        <v>43</v>
      </c>
      <c r="I40" s="1095">
        <v>46</v>
      </c>
    </row>
  </sheetData>
  <sheetProtection/>
  <mergeCells count="36">
    <mergeCell ref="A20:B20"/>
    <mergeCell ref="E20:F20"/>
    <mergeCell ref="G20:H20"/>
    <mergeCell ref="A9:B9"/>
    <mergeCell ref="A10:B10"/>
    <mergeCell ref="A11:B11"/>
    <mergeCell ref="A12:B12"/>
    <mergeCell ref="A13:B13"/>
    <mergeCell ref="G19:H19"/>
    <mergeCell ref="G17:H17"/>
    <mergeCell ref="G10:H10"/>
    <mergeCell ref="G12:H12"/>
    <mergeCell ref="G11:H11"/>
    <mergeCell ref="G13:H13"/>
    <mergeCell ref="G16:H16"/>
    <mergeCell ref="G15:H15"/>
    <mergeCell ref="E9:F9"/>
    <mergeCell ref="E10:F10"/>
    <mergeCell ref="A18:B18"/>
    <mergeCell ref="E18:F18"/>
    <mergeCell ref="G18:H18"/>
    <mergeCell ref="G14:H14"/>
    <mergeCell ref="E13:F13"/>
    <mergeCell ref="E11:F11"/>
    <mergeCell ref="E12:F12"/>
    <mergeCell ref="G9:H9"/>
    <mergeCell ref="A19:B19"/>
    <mergeCell ref="A15:B15"/>
    <mergeCell ref="A14:B14"/>
    <mergeCell ref="A17:B17"/>
    <mergeCell ref="E14:F14"/>
    <mergeCell ref="E15:F15"/>
    <mergeCell ref="E19:F19"/>
    <mergeCell ref="E16:F16"/>
    <mergeCell ref="E17:F17"/>
    <mergeCell ref="A16:B16"/>
  </mergeCells>
  <conditionalFormatting sqref="A1:IV8 C9:IV19 A9:A20 A21:IV65536">
    <cfRule type="expression" priority="2" dxfId="63" stopIfTrue="1">
      <formula>FIND("=",shiki(A1))&gt;0</formula>
    </cfRule>
  </conditionalFormatting>
  <conditionalFormatting sqref="C20:IV20">
    <cfRule type="expression" priority="1" dxfId="63" stopIfTrue="1">
      <formula>FIND("=",shiki(C20))&gt;0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27.xml><?xml version="1.0" encoding="utf-8"?>
<worksheet xmlns="http://schemas.openxmlformats.org/spreadsheetml/2006/main" xmlns:r="http://schemas.openxmlformats.org/officeDocument/2006/relationships">
  <sheetPr codeName="Sheet28">
    <tabColor theme="5" tint="0.5999900102615356"/>
  </sheetPr>
  <dimension ref="A1:S40"/>
  <sheetViews>
    <sheetView showGridLines="0" zoomScaleSheetLayoutView="100" workbookViewId="0" topLeftCell="A1">
      <selection activeCell="J34" sqref="J34:K34"/>
    </sheetView>
  </sheetViews>
  <sheetFormatPr defaultColWidth="7.75390625" defaultRowHeight="13.5"/>
  <cols>
    <col min="1" max="1" width="4.00390625" style="630" customWidth="1"/>
    <col min="2" max="2" width="5.125" style="630" customWidth="1"/>
    <col min="3" max="9" width="4.375" style="630" customWidth="1"/>
    <col min="10" max="13" width="5.125" style="630" customWidth="1"/>
    <col min="14" max="18" width="4.375" style="630" customWidth="1"/>
    <col min="19" max="19" width="4.875" style="630" customWidth="1"/>
    <col min="20" max="16384" width="7.75390625" style="630" customWidth="1"/>
  </cols>
  <sheetData>
    <row r="1" spans="1:19" ht="17.25" customHeight="1">
      <c r="A1" s="654" t="s">
        <v>1295</v>
      </c>
      <c r="S1" s="655"/>
    </row>
    <row r="2" ht="18" customHeight="1">
      <c r="A2" s="654" t="s">
        <v>1296</v>
      </c>
    </row>
    <row r="3" ht="17.25" customHeight="1">
      <c r="A3" s="656" t="s">
        <v>1297</v>
      </c>
    </row>
    <row r="4" ht="15" customHeight="1">
      <c r="A4" s="654"/>
    </row>
    <row r="5" spans="1:19" ht="18" customHeight="1">
      <c r="A5" s="657" t="s">
        <v>1101</v>
      </c>
      <c r="S5" s="658" t="s">
        <v>756</v>
      </c>
    </row>
    <row r="6" spans="1:19" ht="18" customHeight="1">
      <c r="A6" s="1389" t="s">
        <v>923</v>
      </c>
      <c r="B6" s="1389" t="s">
        <v>728</v>
      </c>
      <c r="C6" s="1393" t="s">
        <v>729</v>
      </c>
      <c r="D6" s="1389" t="s">
        <v>730</v>
      </c>
      <c r="E6" s="1389" t="s">
        <v>731</v>
      </c>
      <c r="F6" s="1389" t="s">
        <v>732</v>
      </c>
      <c r="G6" s="1389" t="s">
        <v>733</v>
      </c>
      <c r="H6" s="1389" t="s">
        <v>734</v>
      </c>
      <c r="I6" s="1389" t="s">
        <v>735</v>
      </c>
      <c r="J6" s="1389" t="s">
        <v>736</v>
      </c>
      <c r="K6" s="659" t="s">
        <v>737</v>
      </c>
      <c r="L6" s="659"/>
      <c r="M6" s="659"/>
      <c r="N6" s="659"/>
      <c r="O6" s="659"/>
      <c r="P6" s="659"/>
      <c r="Q6" s="659"/>
      <c r="R6" s="659"/>
      <c r="S6" s="660"/>
    </row>
    <row r="7" spans="1:19" ht="18" customHeight="1">
      <c r="A7" s="1390"/>
      <c r="B7" s="1390"/>
      <c r="C7" s="1394"/>
      <c r="D7" s="1390"/>
      <c r="E7" s="1390"/>
      <c r="F7" s="1390"/>
      <c r="G7" s="1390"/>
      <c r="H7" s="1390"/>
      <c r="I7" s="1390"/>
      <c r="J7" s="1390"/>
      <c r="K7" s="661" t="s">
        <v>738</v>
      </c>
      <c r="L7" s="661" t="s">
        <v>937</v>
      </c>
      <c r="M7" s="661" t="s">
        <v>739</v>
      </c>
      <c r="N7" s="661" t="s">
        <v>740</v>
      </c>
      <c r="O7" s="661" t="s">
        <v>741</v>
      </c>
      <c r="P7" s="661" t="s">
        <v>742</v>
      </c>
      <c r="Q7" s="662" t="s">
        <v>743</v>
      </c>
      <c r="R7" s="661" t="s">
        <v>744</v>
      </c>
      <c r="S7" s="663" t="s">
        <v>986</v>
      </c>
    </row>
    <row r="8" spans="1:19" ht="18.75" customHeight="1">
      <c r="A8" s="661">
        <v>14</v>
      </c>
      <c r="B8" s="664">
        <f aca="true" t="shared" si="0" ref="B8:B19">SUM(C8:J8,S8)</f>
        <v>741</v>
      </c>
      <c r="C8" s="664">
        <v>0</v>
      </c>
      <c r="D8" s="664">
        <v>0</v>
      </c>
      <c r="E8" s="664">
        <v>1</v>
      </c>
      <c r="F8" s="664">
        <v>4</v>
      </c>
      <c r="G8" s="665">
        <v>1</v>
      </c>
      <c r="H8" s="665">
        <v>5</v>
      </c>
      <c r="I8" s="664">
        <v>0</v>
      </c>
      <c r="J8" s="665">
        <f aca="true" t="shared" si="1" ref="J8:J19">SUM(K8:R8)</f>
        <v>723</v>
      </c>
      <c r="K8" s="665">
        <v>89</v>
      </c>
      <c r="L8" s="665">
        <v>453</v>
      </c>
      <c r="M8" s="665">
        <v>88</v>
      </c>
      <c r="N8" s="665">
        <v>39</v>
      </c>
      <c r="O8" s="665">
        <v>17</v>
      </c>
      <c r="P8" s="665">
        <v>12</v>
      </c>
      <c r="Q8" s="665">
        <v>16</v>
      </c>
      <c r="R8" s="665">
        <v>9</v>
      </c>
      <c r="S8" s="665">
        <v>7</v>
      </c>
    </row>
    <row r="9" spans="1:19" ht="18.75" customHeight="1">
      <c r="A9" s="661">
        <v>15</v>
      </c>
      <c r="B9" s="664">
        <f t="shared" si="0"/>
        <v>764</v>
      </c>
      <c r="C9" s="664">
        <v>1</v>
      </c>
      <c r="D9" s="664">
        <v>0</v>
      </c>
      <c r="E9" s="664">
        <v>1</v>
      </c>
      <c r="F9" s="664">
        <v>3</v>
      </c>
      <c r="G9" s="665">
        <v>3</v>
      </c>
      <c r="H9" s="665">
        <v>7</v>
      </c>
      <c r="I9" s="664">
        <v>0</v>
      </c>
      <c r="J9" s="665">
        <f t="shared" si="1"/>
        <v>742</v>
      </c>
      <c r="K9" s="665">
        <v>78</v>
      </c>
      <c r="L9" s="665">
        <v>490</v>
      </c>
      <c r="M9" s="665">
        <v>83</v>
      </c>
      <c r="N9" s="665">
        <v>41</v>
      </c>
      <c r="O9" s="665">
        <v>19</v>
      </c>
      <c r="P9" s="665">
        <v>8</v>
      </c>
      <c r="Q9" s="665">
        <v>16</v>
      </c>
      <c r="R9" s="665">
        <v>7</v>
      </c>
      <c r="S9" s="665">
        <v>7</v>
      </c>
    </row>
    <row r="10" spans="1:19" ht="18.75" customHeight="1">
      <c r="A10" s="661">
        <v>16</v>
      </c>
      <c r="B10" s="664">
        <f t="shared" si="0"/>
        <v>783</v>
      </c>
      <c r="C10" s="664">
        <v>0</v>
      </c>
      <c r="D10" s="664">
        <v>0</v>
      </c>
      <c r="E10" s="664">
        <v>0</v>
      </c>
      <c r="F10" s="664">
        <v>0</v>
      </c>
      <c r="G10" s="665">
        <v>1</v>
      </c>
      <c r="H10" s="665">
        <v>5</v>
      </c>
      <c r="I10" s="664">
        <v>1</v>
      </c>
      <c r="J10" s="665">
        <f t="shared" si="1"/>
        <v>770</v>
      </c>
      <c r="K10" s="665">
        <v>72</v>
      </c>
      <c r="L10" s="665">
        <v>514</v>
      </c>
      <c r="M10" s="665">
        <v>101</v>
      </c>
      <c r="N10" s="665">
        <v>41</v>
      </c>
      <c r="O10" s="665">
        <v>12</v>
      </c>
      <c r="P10" s="665">
        <v>8</v>
      </c>
      <c r="Q10" s="665">
        <v>16</v>
      </c>
      <c r="R10" s="665">
        <v>6</v>
      </c>
      <c r="S10" s="665">
        <v>6</v>
      </c>
    </row>
    <row r="11" spans="1:19" ht="18.75" customHeight="1">
      <c r="A11" s="661">
        <v>17</v>
      </c>
      <c r="B11" s="664">
        <f t="shared" si="0"/>
        <v>780</v>
      </c>
      <c r="C11" s="664">
        <v>2</v>
      </c>
      <c r="D11" s="664">
        <v>2</v>
      </c>
      <c r="E11" s="664">
        <v>2</v>
      </c>
      <c r="F11" s="664">
        <v>0</v>
      </c>
      <c r="G11" s="665">
        <v>2</v>
      </c>
      <c r="H11" s="665">
        <v>5</v>
      </c>
      <c r="I11" s="664">
        <v>2</v>
      </c>
      <c r="J11" s="665">
        <f t="shared" si="1"/>
        <v>755</v>
      </c>
      <c r="K11" s="665">
        <v>83</v>
      </c>
      <c r="L11" s="665">
        <v>502</v>
      </c>
      <c r="M11" s="665">
        <v>98</v>
      </c>
      <c r="N11" s="665">
        <v>30</v>
      </c>
      <c r="O11" s="665">
        <v>12</v>
      </c>
      <c r="P11" s="665">
        <v>8</v>
      </c>
      <c r="Q11" s="665">
        <v>16</v>
      </c>
      <c r="R11" s="665">
        <v>6</v>
      </c>
      <c r="S11" s="665">
        <v>10</v>
      </c>
    </row>
    <row r="12" spans="1:19" ht="18.75" customHeight="1">
      <c r="A12" s="661">
        <v>18</v>
      </c>
      <c r="B12" s="664">
        <f t="shared" si="0"/>
        <v>656</v>
      </c>
      <c r="C12" s="664">
        <v>1</v>
      </c>
      <c r="D12" s="664">
        <v>0</v>
      </c>
      <c r="E12" s="664">
        <v>4</v>
      </c>
      <c r="F12" s="664">
        <v>0</v>
      </c>
      <c r="G12" s="665">
        <v>0</v>
      </c>
      <c r="H12" s="665">
        <v>3</v>
      </c>
      <c r="I12" s="664">
        <v>0</v>
      </c>
      <c r="J12" s="665">
        <f t="shared" si="1"/>
        <v>640</v>
      </c>
      <c r="K12" s="665">
        <v>57</v>
      </c>
      <c r="L12" s="665">
        <v>421</v>
      </c>
      <c r="M12" s="665">
        <v>98</v>
      </c>
      <c r="N12" s="665">
        <v>34</v>
      </c>
      <c r="O12" s="665">
        <v>8</v>
      </c>
      <c r="P12" s="665">
        <v>5</v>
      </c>
      <c r="Q12" s="665">
        <v>7</v>
      </c>
      <c r="R12" s="665">
        <v>10</v>
      </c>
      <c r="S12" s="665">
        <v>8</v>
      </c>
    </row>
    <row r="13" spans="1:19" ht="18.75" customHeight="1">
      <c r="A13" s="661">
        <v>19</v>
      </c>
      <c r="B13" s="664">
        <f t="shared" si="0"/>
        <v>538</v>
      </c>
      <c r="C13" s="664">
        <v>3</v>
      </c>
      <c r="D13" s="664">
        <v>0</v>
      </c>
      <c r="E13" s="664">
        <v>2</v>
      </c>
      <c r="F13" s="664">
        <v>1</v>
      </c>
      <c r="G13" s="664">
        <v>2</v>
      </c>
      <c r="H13" s="665">
        <v>2</v>
      </c>
      <c r="I13" s="664">
        <v>0</v>
      </c>
      <c r="J13" s="665">
        <f t="shared" si="1"/>
        <v>523</v>
      </c>
      <c r="K13" s="665">
        <v>46</v>
      </c>
      <c r="L13" s="665">
        <v>376</v>
      </c>
      <c r="M13" s="665">
        <v>63</v>
      </c>
      <c r="N13" s="665">
        <v>22</v>
      </c>
      <c r="O13" s="665">
        <v>1</v>
      </c>
      <c r="P13" s="665">
        <v>6</v>
      </c>
      <c r="Q13" s="665">
        <v>5</v>
      </c>
      <c r="R13" s="665">
        <v>4</v>
      </c>
      <c r="S13" s="665">
        <v>5</v>
      </c>
    </row>
    <row r="14" spans="1:19" ht="18.75" customHeight="1">
      <c r="A14" s="661">
        <v>20</v>
      </c>
      <c r="B14" s="664">
        <f t="shared" si="0"/>
        <v>546</v>
      </c>
      <c r="C14" s="664">
        <v>3</v>
      </c>
      <c r="D14" s="664">
        <v>0</v>
      </c>
      <c r="E14" s="664">
        <v>0</v>
      </c>
      <c r="F14" s="664">
        <v>0</v>
      </c>
      <c r="G14" s="664">
        <v>1</v>
      </c>
      <c r="H14" s="665">
        <v>1</v>
      </c>
      <c r="I14" s="664">
        <v>0</v>
      </c>
      <c r="J14" s="665">
        <f t="shared" si="1"/>
        <v>532</v>
      </c>
      <c r="K14" s="665">
        <v>69</v>
      </c>
      <c r="L14" s="665">
        <v>342</v>
      </c>
      <c r="M14" s="665">
        <v>74</v>
      </c>
      <c r="N14" s="665">
        <v>14</v>
      </c>
      <c r="O14" s="665">
        <v>7</v>
      </c>
      <c r="P14" s="665">
        <v>6</v>
      </c>
      <c r="Q14" s="665">
        <v>18</v>
      </c>
      <c r="R14" s="665">
        <v>2</v>
      </c>
      <c r="S14" s="665">
        <v>9</v>
      </c>
    </row>
    <row r="15" spans="1:19" ht="18.75" customHeight="1">
      <c r="A15" s="661">
        <v>21</v>
      </c>
      <c r="B15" s="664">
        <f t="shared" si="0"/>
        <v>481</v>
      </c>
      <c r="C15" s="664">
        <v>0</v>
      </c>
      <c r="D15" s="664">
        <v>1</v>
      </c>
      <c r="E15" s="664">
        <v>1</v>
      </c>
      <c r="F15" s="664">
        <v>2</v>
      </c>
      <c r="G15" s="664">
        <v>0</v>
      </c>
      <c r="H15" s="664">
        <v>1</v>
      </c>
      <c r="I15" s="664">
        <v>0</v>
      </c>
      <c r="J15" s="665">
        <f t="shared" si="1"/>
        <v>467</v>
      </c>
      <c r="K15" s="665">
        <v>50</v>
      </c>
      <c r="L15" s="665">
        <v>308</v>
      </c>
      <c r="M15" s="665">
        <v>66</v>
      </c>
      <c r="N15" s="665">
        <v>14</v>
      </c>
      <c r="O15" s="665">
        <v>6</v>
      </c>
      <c r="P15" s="665">
        <v>8</v>
      </c>
      <c r="Q15" s="665">
        <v>10</v>
      </c>
      <c r="R15" s="665">
        <v>5</v>
      </c>
      <c r="S15" s="665">
        <v>9</v>
      </c>
    </row>
    <row r="16" spans="1:19" ht="18.75" customHeight="1">
      <c r="A16" s="661">
        <v>22</v>
      </c>
      <c r="B16" s="664">
        <f t="shared" si="0"/>
        <v>524</v>
      </c>
      <c r="C16" s="664">
        <v>4</v>
      </c>
      <c r="D16" s="664">
        <v>0</v>
      </c>
      <c r="E16" s="664">
        <v>3</v>
      </c>
      <c r="F16" s="664">
        <v>3</v>
      </c>
      <c r="G16" s="664">
        <v>4</v>
      </c>
      <c r="H16" s="664">
        <v>1</v>
      </c>
      <c r="I16" s="664">
        <v>0</v>
      </c>
      <c r="J16" s="665">
        <f t="shared" si="1"/>
        <v>494</v>
      </c>
      <c r="K16" s="665">
        <v>52</v>
      </c>
      <c r="L16" s="665">
        <v>342</v>
      </c>
      <c r="M16" s="665">
        <v>56</v>
      </c>
      <c r="N16" s="665">
        <v>16</v>
      </c>
      <c r="O16" s="665">
        <v>6</v>
      </c>
      <c r="P16" s="665">
        <v>9</v>
      </c>
      <c r="Q16" s="665">
        <v>12</v>
      </c>
      <c r="R16" s="665">
        <v>1</v>
      </c>
      <c r="S16" s="665">
        <v>15</v>
      </c>
    </row>
    <row r="17" spans="1:19" ht="18.75" customHeight="1">
      <c r="A17" s="661">
        <v>23</v>
      </c>
      <c r="B17" s="664">
        <f t="shared" si="0"/>
        <v>493</v>
      </c>
      <c r="C17" s="664">
        <v>4</v>
      </c>
      <c r="D17" s="664">
        <v>0</v>
      </c>
      <c r="E17" s="664">
        <v>1</v>
      </c>
      <c r="F17" s="664">
        <v>1</v>
      </c>
      <c r="G17" s="664">
        <v>3</v>
      </c>
      <c r="H17" s="664">
        <v>1</v>
      </c>
      <c r="I17" s="664">
        <v>1</v>
      </c>
      <c r="J17" s="665">
        <f t="shared" si="1"/>
        <v>473</v>
      </c>
      <c r="K17" s="665">
        <v>50</v>
      </c>
      <c r="L17" s="665">
        <v>322</v>
      </c>
      <c r="M17" s="665">
        <v>64</v>
      </c>
      <c r="N17" s="665">
        <v>9</v>
      </c>
      <c r="O17" s="665">
        <v>1</v>
      </c>
      <c r="P17" s="665">
        <v>9</v>
      </c>
      <c r="Q17" s="665">
        <v>16</v>
      </c>
      <c r="R17" s="665">
        <v>2</v>
      </c>
      <c r="S17" s="665">
        <v>9</v>
      </c>
    </row>
    <row r="18" spans="1:19" ht="18.75" customHeight="1">
      <c r="A18" s="661">
        <v>24</v>
      </c>
      <c r="B18" s="664">
        <f>SUM(C18:J18,S18)</f>
        <v>516</v>
      </c>
      <c r="C18" s="664">
        <v>3</v>
      </c>
      <c r="D18" s="664">
        <v>2</v>
      </c>
      <c r="E18" s="664">
        <v>2</v>
      </c>
      <c r="F18" s="664">
        <v>1</v>
      </c>
      <c r="G18" s="664">
        <v>6</v>
      </c>
      <c r="H18" s="664">
        <v>2</v>
      </c>
      <c r="I18" s="664">
        <v>0</v>
      </c>
      <c r="J18" s="665">
        <f>SUM(K18:R18)</f>
        <v>490</v>
      </c>
      <c r="K18" s="665">
        <v>40</v>
      </c>
      <c r="L18" s="665">
        <v>330</v>
      </c>
      <c r="M18" s="665">
        <v>78</v>
      </c>
      <c r="N18" s="665">
        <v>11</v>
      </c>
      <c r="O18" s="665">
        <v>7</v>
      </c>
      <c r="P18" s="665">
        <v>7</v>
      </c>
      <c r="Q18" s="665">
        <v>16</v>
      </c>
      <c r="R18" s="665">
        <v>1</v>
      </c>
      <c r="S18" s="665">
        <v>10</v>
      </c>
    </row>
    <row r="19" spans="1:19" ht="18.75" customHeight="1">
      <c r="A19" s="661">
        <v>25</v>
      </c>
      <c r="B19" s="664">
        <f t="shared" si="0"/>
        <v>504</v>
      </c>
      <c r="C19" s="664">
        <v>3</v>
      </c>
      <c r="D19" s="664">
        <v>2</v>
      </c>
      <c r="E19" s="664">
        <v>1</v>
      </c>
      <c r="F19" s="664">
        <v>0</v>
      </c>
      <c r="G19" s="664">
        <v>1</v>
      </c>
      <c r="H19" s="664">
        <v>2</v>
      </c>
      <c r="I19" s="664">
        <v>0</v>
      </c>
      <c r="J19" s="665">
        <f t="shared" si="1"/>
        <v>491</v>
      </c>
      <c r="K19" s="665">
        <v>41</v>
      </c>
      <c r="L19" s="665">
        <v>340</v>
      </c>
      <c r="M19" s="665">
        <v>57</v>
      </c>
      <c r="N19" s="665">
        <v>21</v>
      </c>
      <c r="O19" s="665">
        <v>5</v>
      </c>
      <c r="P19" s="665">
        <v>7</v>
      </c>
      <c r="Q19" s="665">
        <v>18</v>
      </c>
      <c r="R19" s="665">
        <v>2</v>
      </c>
      <c r="S19" s="665">
        <v>4</v>
      </c>
    </row>
    <row r="20" ht="21" customHeight="1"/>
    <row r="21" ht="18" customHeight="1">
      <c r="A21" s="654" t="s">
        <v>1292</v>
      </c>
    </row>
    <row r="22" ht="18" customHeight="1">
      <c r="A22" s="654" t="s">
        <v>1293</v>
      </c>
    </row>
    <row r="23" ht="18" customHeight="1">
      <c r="A23" s="656" t="s">
        <v>1294</v>
      </c>
    </row>
    <row r="24" ht="18" customHeight="1">
      <c r="A24" s="654"/>
    </row>
    <row r="25" ht="18" customHeight="1">
      <c r="A25" s="657" t="s">
        <v>1102</v>
      </c>
    </row>
    <row r="26" ht="12" customHeight="1">
      <c r="L26" s="666" t="s">
        <v>756</v>
      </c>
    </row>
    <row r="27" spans="1:12" s="668" customFormat="1" ht="6.75" customHeight="1">
      <c r="A27" s="1391" t="s">
        <v>923</v>
      </c>
      <c r="B27" s="1395" t="s">
        <v>728</v>
      </c>
      <c r="C27" s="1393" t="s">
        <v>729</v>
      </c>
      <c r="D27" s="1391" t="s">
        <v>730</v>
      </c>
      <c r="E27" s="1391" t="s">
        <v>111</v>
      </c>
      <c r="F27" s="1391" t="s">
        <v>732</v>
      </c>
      <c r="G27" s="1391" t="s">
        <v>733</v>
      </c>
      <c r="H27" s="1391" t="s">
        <v>734</v>
      </c>
      <c r="I27" s="1391" t="s">
        <v>735</v>
      </c>
      <c r="J27" s="1395" t="s">
        <v>112</v>
      </c>
      <c r="K27" s="1397"/>
      <c r="L27" s="667"/>
    </row>
    <row r="28" spans="1:12" s="668" customFormat="1" ht="23.25" customHeight="1">
      <c r="A28" s="1392"/>
      <c r="B28" s="1396"/>
      <c r="C28" s="1394"/>
      <c r="D28" s="1392"/>
      <c r="E28" s="1392"/>
      <c r="F28" s="1392"/>
      <c r="G28" s="1392"/>
      <c r="H28" s="1392"/>
      <c r="I28" s="1392"/>
      <c r="J28" s="1398"/>
      <c r="K28" s="1399"/>
      <c r="L28" s="669" t="s">
        <v>937</v>
      </c>
    </row>
    <row r="29" spans="1:12" ht="18.75" customHeight="1">
      <c r="A29" s="661">
        <v>14</v>
      </c>
      <c r="B29" s="670">
        <f>SUM(C29:J29)</f>
        <v>836</v>
      </c>
      <c r="C29" s="664">
        <v>1</v>
      </c>
      <c r="D29" s="664">
        <v>0</v>
      </c>
      <c r="E29" s="665">
        <v>11</v>
      </c>
      <c r="F29" s="665">
        <v>8</v>
      </c>
      <c r="G29" s="665">
        <v>30</v>
      </c>
      <c r="H29" s="665">
        <v>11</v>
      </c>
      <c r="I29" s="665">
        <v>2</v>
      </c>
      <c r="J29" s="1387">
        <v>773</v>
      </c>
      <c r="K29" s="1388"/>
      <c r="L29" s="671">
        <v>453</v>
      </c>
    </row>
    <row r="30" spans="1:12" ht="18.75" customHeight="1">
      <c r="A30" s="661">
        <v>15</v>
      </c>
      <c r="B30" s="670">
        <f>SUM(C30:J30)</f>
        <v>884</v>
      </c>
      <c r="C30" s="664">
        <v>0</v>
      </c>
      <c r="D30" s="664">
        <v>1</v>
      </c>
      <c r="E30" s="665">
        <v>8</v>
      </c>
      <c r="F30" s="665">
        <v>5</v>
      </c>
      <c r="G30" s="665">
        <v>16</v>
      </c>
      <c r="H30" s="665">
        <v>18</v>
      </c>
      <c r="I30" s="665">
        <v>4</v>
      </c>
      <c r="J30" s="1387">
        <v>832</v>
      </c>
      <c r="K30" s="1388"/>
      <c r="L30" s="671">
        <v>490</v>
      </c>
    </row>
    <row r="31" spans="1:12" ht="18.75" customHeight="1">
      <c r="A31" s="661">
        <v>16</v>
      </c>
      <c r="B31" s="670">
        <f>SUM(C31:J31)</f>
        <v>869</v>
      </c>
      <c r="C31" s="664">
        <v>3</v>
      </c>
      <c r="D31" s="664">
        <v>1</v>
      </c>
      <c r="E31" s="665">
        <v>4</v>
      </c>
      <c r="F31" s="665">
        <v>6</v>
      </c>
      <c r="G31" s="665">
        <v>15</v>
      </c>
      <c r="H31" s="665">
        <v>13</v>
      </c>
      <c r="I31" s="665">
        <v>5</v>
      </c>
      <c r="J31" s="1387">
        <v>822</v>
      </c>
      <c r="K31" s="1388"/>
      <c r="L31" s="671">
        <v>514</v>
      </c>
    </row>
    <row r="32" spans="1:12" ht="18.75" customHeight="1">
      <c r="A32" s="661">
        <v>17</v>
      </c>
      <c r="B32" s="670">
        <f>SUM(C32:J32)</f>
        <v>830</v>
      </c>
      <c r="C32" s="664">
        <v>0</v>
      </c>
      <c r="D32" s="664">
        <v>0</v>
      </c>
      <c r="E32" s="665">
        <v>2</v>
      </c>
      <c r="F32" s="665">
        <v>5</v>
      </c>
      <c r="G32" s="665">
        <v>15</v>
      </c>
      <c r="H32" s="665">
        <v>14</v>
      </c>
      <c r="I32" s="665">
        <v>3</v>
      </c>
      <c r="J32" s="1387">
        <v>791</v>
      </c>
      <c r="K32" s="1388"/>
      <c r="L32" s="671">
        <v>502</v>
      </c>
    </row>
    <row r="33" spans="1:12" ht="18.75" customHeight="1">
      <c r="A33" s="661">
        <v>18</v>
      </c>
      <c r="B33" s="670">
        <f aca="true" t="shared" si="2" ref="B33:B40">SUM(C33:K33)</f>
        <v>717</v>
      </c>
      <c r="C33" s="664">
        <v>0</v>
      </c>
      <c r="D33" s="664">
        <v>0</v>
      </c>
      <c r="E33" s="665">
        <v>5</v>
      </c>
      <c r="F33" s="665">
        <v>5</v>
      </c>
      <c r="G33" s="665">
        <v>17</v>
      </c>
      <c r="H33" s="665">
        <v>7</v>
      </c>
      <c r="I33" s="665">
        <v>6</v>
      </c>
      <c r="J33" s="1387">
        <v>677</v>
      </c>
      <c r="K33" s="1388"/>
      <c r="L33" s="671">
        <v>421</v>
      </c>
    </row>
    <row r="34" spans="1:12" ht="18.75" customHeight="1">
      <c r="A34" s="661">
        <v>19</v>
      </c>
      <c r="B34" s="670">
        <f t="shared" si="2"/>
        <v>617</v>
      </c>
      <c r="C34" s="664">
        <v>0</v>
      </c>
      <c r="D34" s="664">
        <v>0</v>
      </c>
      <c r="E34" s="665">
        <v>3</v>
      </c>
      <c r="F34" s="665">
        <v>2</v>
      </c>
      <c r="G34" s="665">
        <v>12</v>
      </c>
      <c r="H34" s="665">
        <v>6</v>
      </c>
      <c r="I34" s="665">
        <v>3</v>
      </c>
      <c r="J34" s="1387">
        <v>591</v>
      </c>
      <c r="K34" s="1388"/>
      <c r="L34" s="671">
        <v>376</v>
      </c>
    </row>
    <row r="35" spans="1:12" ht="18.75" customHeight="1">
      <c r="A35" s="661">
        <v>20</v>
      </c>
      <c r="B35" s="670">
        <f t="shared" si="2"/>
        <v>589</v>
      </c>
      <c r="C35" s="664">
        <v>2</v>
      </c>
      <c r="D35" s="664">
        <v>0</v>
      </c>
      <c r="E35" s="665">
        <v>9</v>
      </c>
      <c r="F35" s="665">
        <v>1</v>
      </c>
      <c r="G35" s="665">
        <v>11</v>
      </c>
      <c r="H35" s="665">
        <v>9</v>
      </c>
      <c r="I35" s="665">
        <v>2</v>
      </c>
      <c r="J35" s="1387">
        <v>555</v>
      </c>
      <c r="K35" s="1388"/>
      <c r="L35" s="671">
        <v>342</v>
      </c>
    </row>
    <row r="36" spans="1:12" ht="18.75" customHeight="1">
      <c r="A36" s="661">
        <v>21</v>
      </c>
      <c r="B36" s="670">
        <f t="shared" si="2"/>
        <v>542</v>
      </c>
      <c r="C36" s="665">
        <v>0</v>
      </c>
      <c r="D36" s="664">
        <v>1</v>
      </c>
      <c r="E36" s="665">
        <v>6</v>
      </c>
      <c r="F36" s="665">
        <v>4</v>
      </c>
      <c r="G36" s="665">
        <v>9</v>
      </c>
      <c r="H36" s="665">
        <v>6</v>
      </c>
      <c r="I36" s="665">
        <v>0</v>
      </c>
      <c r="J36" s="1385">
        <v>516</v>
      </c>
      <c r="K36" s="1386"/>
      <c r="L36" s="671">
        <v>308</v>
      </c>
    </row>
    <row r="37" spans="1:12" ht="18.75" customHeight="1">
      <c r="A37" s="661">
        <v>22</v>
      </c>
      <c r="B37" s="670">
        <f t="shared" si="2"/>
        <v>569</v>
      </c>
      <c r="C37" s="664">
        <v>2</v>
      </c>
      <c r="D37" s="664">
        <v>0</v>
      </c>
      <c r="E37" s="665">
        <v>5</v>
      </c>
      <c r="F37" s="665">
        <v>5</v>
      </c>
      <c r="G37" s="665">
        <v>4</v>
      </c>
      <c r="H37" s="665">
        <v>0</v>
      </c>
      <c r="I37" s="664">
        <v>2</v>
      </c>
      <c r="J37" s="1385">
        <v>551</v>
      </c>
      <c r="K37" s="1386"/>
      <c r="L37" s="671">
        <v>342</v>
      </c>
    </row>
    <row r="38" spans="1:12" ht="18.75" customHeight="1">
      <c r="A38" s="661">
        <v>23</v>
      </c>
      <c r="B38" s="670">
        <f>SUM(C38:K38)</f>
        <v>538</v>
      </c>
      <c r="C38" s="664">
        <v>0</v>
      </c>
      <c r="D38" s="664">
        <v>0</v>
      </c>
      <c r="E38" s="665">
        <v>5</v>
      </c>
      <c r="F38" s="665">
        <v>6</v>
      </c>
      <c r="G38" s="665">
        <v>11</v>
      </c>
      <c r="H38" s="665">
        <v>6</v>
      </c>
      <c r="I38" s="664">
        <v>0</v>
      </c>
      <c r="J38" s="1387">
        <v>510</v>
      </c>
      <c r="K38" s="1388"/>
      <c r="L38" s="671">
        <v>322</v>
      </c>
    </row>
    <row r="39" spans="1:12" ht="18.75" customHeight="1">
      <c r="A39" s="661">
        <v>24</v>
      </c>
      <c r="B39" s="670">
        <f>SUM(C39:K39)</f>
        <v>527</v>
      </c>
      <c r="C39" s="664">
        <v>1</v>
      </c>
      <c r="D39" s="664">
        <v>0</v>
      </c>
      <c r="E39" s="665">
        <v>5</v>
      </c>
      <c r="F39" s="665">
        <v>1</v>
      </c>
      <c r="G39" s="665">
        <v>3</v>
      </c>
      <c r="H39" s="665">
        <v>0</v>
      </c>
      <c r="I39" s="664">
        <v>1</v>
      </c>
      <c r="J39" s="1385">
        <v>516</v>
      </c>
      <c r="K39" s="1386"/>
      <c r="L39" s="671">
        <v>330</v>
      </c>
    </row>
    <row r="40" spans="1:12" ht="18.75" customHeight="1">
      <c r="A40" s="661">
        <v>25</v>
      </c>
      <c r="B40" s="670">
        <f t="shared" si="2"/>
        <v>534</v>
      </c>
      <c r="C40" s="664">
        <v>0</v>
      </c>
      <c r="D40" s="664">
        <v>0</v>
      </c>
      <c r="E40" s="665">
        <v>5</v>
      </c>
      <c r="F40" s="665">
        <v>4</v>
      </c>
      <c r="G40" s="665">
        <v>8</v>
      </c>
      <c r="H40" s="665">
        <v>1</v>
      </c>
      <c r="I40" s="664">
        <v>3</v>
      </c>
      <c r="J40" s="1385">
        <v>513</v>
      </c>
      <c r="K40" s="1386"/>
      <c r="L40" s="671">
        <v>340</v>
      </c>
    </row>
  </sheetData>
  <sheetProtection/>
  <mergeCells count="32">
    <mergeCell ref="J29:K29"/>
    <mergeCell ref="J30:K30"/>
    <mergeCell ref="J31:K31"/>
    <mergeCell ref="J32:K32"/>
    <mergeCell ref="B27:B28"/>
    <mergeCell ref="E6:E7"/>
    <mergeCell ref="G27:G28"/>
    <mergeCell ref="H27:H28"/>
    <mergeCell ref="F27:F28"/>
    <mergeCell ref="J27:K28"/>
    <mergeCell ref="C6:C7"/>
    <mergeCell ref="G6:G7"/>
    <mergeCell ref="D6:D7"/>
    <mergeCell ref="H6:H7"/>
    <mergeCell ref="I6:I7"/>
    <mergeCell ref="F6:F7"/>
    <mergeCell ref="J6:J7"/>
    <mergeCell ref="J39:K39"/>
    <mergeCell ref="A27:A28"/>
    <mergeCell ref="C27:C28"/>
    <mergeCell ref="D27:D28"/>
    <mergeCell ref="E27:E28"/>
    <mergeCell ref="I27:I28"/>
    <mergeCell ref="J37:K37"/>
    <mergeCell ref="A6:A7"/>
    <mergeCell ref="B6:B7"/>
    <mergeCell ref="J40:K40"/>
    <mergeCell ref="J35:K35"/>
    <mergeCell ref="J34:K34"/>
    <mergeCell ref="J33:K33"/>
    <mergeCell ref="J38:K38"/>
    <mergeCell ref="J36:K36"/>
  </mergeCells>
  <conditionalFormatting sqref="A27 M27:IV27 N26:IV26 A26:L26 B29:J32 B33:IV38 A41:IV65536 L28:IV32 B40:IV40 A29:A40 A1:IV25">
    <cfRule type="expression" priority="4" dxfId="63" stopIfTrue="1">
      <formula>FIND("=",shiki(A1))&gt;0</formula>
    </cfRule>
  </conditionalFormatting>
  <conditionalFormatting sqref="B27 D27:J27">
    <cfRule type="expression" priority="3" dxfId="63" stopIfTrue="1">
      <formula>FIND("=",shiki(B27))&gt;0</formula>
    </cfRule>
  </conditionalFormatting>
  <conditionalFormatting sqref="C27:C28">
    <cfRule type="expression" priority="2" dxfId="63" stopIfTrue="1">
      <formula>FIND("=",shiki(C27))&gt;0</formula>
    </cfRule>
  </conditionalFormatting>
  <conditionalFormatting sqref="B39:IV39">
    <cfRule type="expression" priority="1" dxfId="63" stopIfTrue="1">
      <formula>FIND("=",shiki(B39))&gt;0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28.xml><?xml version="1.0" encoding="utf-8"?>
<worksheet xmlns="http://schemas.openxmlformats.org/spreadsheetml/2006/main" xmlns:r="http://schemas.openxmlformats.org/officeDocument/2006/relationships">
  <sheetPr codeName="Sheet29">
    <tabColor theme="5" tint="0.5999900102615356"/>
  </sheetPr>
  <dimension ref="A1:AX36"/>
  <sheetViews>
    <sheetView showGridLines="0" zoomScaleSheetLayoutView="120" workbookViewId="0" topLeftCell="A1">
      <selection activeCell="J34" sqref="J34"/>
    </sheetView>
  </sheetViews>
  <sheetFormatPr defaultColWidth="8.875" defaultRowHeight="13.5"/>
  <cols>
    <col min="1" max="1" width="4.75390625" style="508" customWidth="1"/>
    <col min="2" max="4" width="7.625" style="508" customWidth="1"/>
    <col min="5" max="5" width="7.375" style="508" customWidth="1"/>
    <col min="6" max="6" width="8.625" style="508" customWidth="1"/>
    <col min="7" max="7" width="5.50390625" style="508" customWidth="1"/>
    <col min="8" max="8" width="5.25390625" style="508" customWidth="1"/>
    <col min="9" max="9" width="4.875" style="508" customWidth="1"/>
    <col min="10" max="10" width="4.75390625" style="508" customWidth="1"/>
    <col min="11" max="11" width="4.375" style="508" customWidth="1"/>
    <col min="12" max="12" width="4.125" style="508" customWidth="1"/>
    <col min="13" max="13" width="4.00390625" style="508" customWidth="1"/>
    <col min="14" max="14" width="4.25390625" style="508" customWidth="1"/>
    <col min="15" max="15" width="7.25390625" style="508" customWidth="1"/>
    <col min="16" max="16384" width="8.875" style="508" customWidth="1"/>
  </cols>
  <sheetData>
    <row r="1" spans="1:14" ht="18" customHeight="1">
      <c r="A1" s="500" t="s">
        <v>113</v>
      </c>
      <c r="N1" s="525"/>
    </row>
    <row r="2" ht="21" customHeight="1"/>
    <row r="3" ht="18" customHeight="1">
      <c r="A3" s="497" t="s">
        <v>1266</v>
      </c>
    </row>
    <row r="4" ht="18" customHeight="1">
      <c r="A4" s="499" t="s">
        <v>236</v>
      </c>
    </row>
    <row r="5" ht="18" customHeight="1">
      <c r="A5" s="628" t="s">
        <v>1267</v>
      </c>
    </row>
    <row r="6" ht="15" customHeight="1">
      <c r="A6" s="629" t="s">
        <v>1268</v>
      </c>
    </row>
    <row r="7" ht="18" customHeight="1">
      <c r="A7" s="628" t="s">
        <v>1269</v>
      </c>
    </row>
    <row r="8" ht="18" customHeight="1">
      <c r="A8" s="628" t="s">
        <v>1270</v>
      </c>
    </row>
    <row r="9" spans="1:18" ht="15" customHeight="1">
      <c r="A9" s="629" t="s">
        <v>1271</v>
      </c>
      <c r="R9" s="630"/>
    </row>
    <row r="10" ht="18" customHeight="1">
      <c r="A10" s="628" t="s">
        <v>1272</v>
      </c>
    </row>
    <row r="11" ht="18" customHeight="1">
      <c r="A11" s="628" t="s">
        <v>1273</v>
      </c>
    </row>
    <row r="12" ht="15" customHeight="1">
      <c r="A12" s="631" t="s">
        <v>1274</v>
      </c>
    </row>
    <row r="13" ht="18" customHeight="1">
      <c r="A13" s="497" t="s">
        <v>1275</v>
      </c>
    </row>
    <row r="14" ht="18" customHeight="1">
      <c r="A14" s="497" t="s">
        <v>1276</v>
      </c>
    </row>
    <row r="15" ht="18" customHeight="1">
      <c r="A15" s="499" t="s">
        <v>1277</v>
      </c>
    </row>
    <row r="16" spans="10:17" ht="15" customHeight="1">
      <c r="J16" s="508" t="s">
        <v>237</v>
      </c>
      <c r="Q16" s="540"/>
    </row>
    <row r="17" spans="1:15" ht="18" customHeight="1">
      <c r="A17" s="500" t="s">
        <v>114</v>
      </c>
      <c r="O17" s="502" t="s">
        <v>238</v>
      </c>
    </row>
    <row r="18" spans="1:15" ht="18" customHeight="1">
      <c r="A18" s="632"/>
      <c r="B18" s="633"/>
      <c r="C18" s="634" t="s">
        <v>115</v>
      </c>
      <c r="D18" s="633" t="s">
        <v>116</v>
      </c>
      <c r="E18" s="633" t="s">
        <v>117</v>
      </c>
      <c r="F18" s="633" t="s">
        <v>118</v>
      </c>
      <c r="G18" s="633"/>
      <c r="H18" s="634"/>
      <c r="I18" s="633"/>
      <c r="J18" s="635" t="s">
        <v>239</v>
      </c>
      <c r="K18" s="636"/>
      <c r="L18" s="636"/>
      <c r="M18" s="637"/>
      <c r="N18" s="638"/>
      <c r="O18" s="639" t="s">
        <v>120</v>
      </c>
    </row>
    <row r="19" spans="1:15" ht="18" customHeight="1">
      <c r="A19" s="640" t="s">
        <v>121</v>
      </c>
      <c r="B19" s="641" t="s">
        <v>915</v>
      </c>
      <c r="C19" s="642" t="s">
        <v>240</v>
      </c>
      <c r="D19" s="641" t="s">
        <v>122</v>
      </c>
      <c r="E19" s="641" t="s">
        <v>123</v>
      </c>
      <c r="F19" s="641" t="s">
        <v>124</v>
      </c>
      <c r="G19" s="641" t="s">
        <v>125</v>
      </c>
      <c r="H19" s="642" t="s">
        <v>126</v>
      </c>
      <c r="I19" s="641" t="s">
        <v>127</v>
      </c>
      <c r="J19" s="642" t="s">
        <v>915</v>
      </c>
      <c r="K19" s="643" t="s">
        <v>128</v>
      </c>
      <c r="L19" s="642" t="s">
        <v>129</v>
      </c>
      <c r="M19" s="643" t="s">
        <v>130</v>
      </c>
      <c r="N19" s="644" t="s">
        <v>241</v>
      </c>
      <c r="O19" s="645" t="s">
        <v>242</v>
      </c>
    </row>
    <row r="20" spans="1:50" ht="18" customHeight="1">
      <c r="A20" s="646"/>
      <c r="B20" s="647"/>
      <c r="C20" s="648" t="s">
        <v>131</v>
      </c>
      <c r="D20" s="649" t="s">
        <v>132</v>
      </c>
      <c r="E20" s="649" t="s">
        <v>133</v>
      </c>
      <c r="F20" s="649" t="s">
        <v>134</v>
      </c>
      <c r="G20" s="647"/>
      <c r="H20" s="648" t="s">
        <v>135</v>
      </c>
      <c r="I20" s="649" t="s">
        <v>136</v>
      </c>
      <c r="J20" s="650"/>
      <c r="K20" s="649" t="s">
        <v>137</v>
      </c>
      <c r="L20" s="649" t="s">
        <v>137</v>
      </c>
      <c r="M20" s="649" t="s">
        <v>137</v>
      </c>
      <c r="N20" s="649" t="s">
        <v>243</v>
      </c>
      <c r="O20" s="649" t="s">
        <v>132</v>
      </c>
      <c r="P20" s="533"/>
      <c r="Q20" s="533"/>
      <c r="R20" s="533"/>
      <c r="S20" s="533"/>
      <c r="T20" s="533"/>
      <c r="U20" s="533"/>
      <c r="V20" s="533"/>
      <c r="W20" s="533"/>
      <c r="X20" s="533"/>
      <c r="Y20" s="533"/>
      <c r="Z20" s="533"/>
      <c r="AA20" s="533"/>
      <c r="AB20" s="533"/>
      <c r="AC20" s="533"/>
      <c r="AD20" s="533"/>
      <c r="AE20" s="533"/>
      <c r="AF20" s="533"/>
      <c r="AG20" s="533"/>
      <c r="AH20" s="533"/>
      <c r="AI20" s="533"/>
      <c r="AJ20" s="533"/>
      <c r="AK20" s="533"/>
      <c r="AL20" s="533"/>
      <c r="AM20" s="533"/>
      <c r="AN20" s="533"/>
      <c r="AO20" s="533"/>
      <c r="AP20" s="533"/>
      <c r="AQ20" s="533"/>
      <c r="AR20" s="533"/>
      <c r="AS20" s="533"/>
      <c r="AT20" s="533"/>
      <c r="AU20" s="533"/>
      <c r="AV20" s="533"/>
      <c r="AW20" s="533"/>
      <c r="AX20" s="533"/>
    </row>
    <row r="21" spans="1:15" ht="21" customHeight="1">
      <c r="A21" s="503">
        <v>14</v>
      </c>
      <c r="B21" s="651">
        <f aca="true" t="shared" si="0" ref="B21:B32">SUM(C21:I21)</f>
        <v>11580</v>
      </c>
      <c r="C21" s="651">
        <v>11209</v>
      </c>
      <c r="D21" s="651">
        <v>10</v>
      </c>
      <c r="E21" s="651">
        <v>8</v>
      </c>
      <c r="F21" s="651">
        <v>23</v>
      </c>
      <c r="G21" s="651">
        <v>82</v>
      </c>
      <c r="H21" s="651">
        <v>246</v>
      </c>
      <c r="I21" s="652">
        <v>2</v>
      </c>
      <c r="J21" s="651">
        <f aca="true" t="shared" si="1" ref="J21:J29">SUM(K21:N21)</f>
        <v>26</v>
      </c>
      <c r="K21" s="651">
        <v>26</v>
      </c>
      <c r="L21" s="652">
        <v>0</v>
      </c>
      <c r="M21" s="652">
        <v>0</v>
      </c>
      <c r="N21" s="652">
        <v>0</v>
      </c>
      <c r="O21" s="651">
        <v>431</v>
      </c>
    </row>
    <row r="22" spans="1:15" ht="21" customHeight="1">
      <c r="A22" s="503">
        <v>15</v>
      </c>
      <c r="B22" s="651">
        <f t="shared" si="0"/>
        <v>10840</v>
      </c>
      <c r="C22" s="651">
        <v>10553</v>
      </c>
      <c r="D22" s="651">
        <v>18</v>
      </c>
      <c r="E22" s="651">
        <v>5</v>
      </c>
      <c r="F22" s="651">
        <v>28</v>
      </c>
      <c r="G22" s="651">
        <v>58</v>
      </c>
      <c r="H22" s="651">
        <v>178</v>
      </c>
      <c r="I22" s="652">
        <v>0</v>
      </c>
      <c r="J22" s="651">
        <f t="shared" si="1"/>
        <v>26</v>
      </c>
      <c r="K22" s="651">
        <v>26</v>
      </c>
      <c r="L22" s="652">
        <v>0</v>
      </c>
      <c r="M22" s="652">
        <v>0</v>
      </c>
      <c r="N22" s="652">
        <v>0</v>
      </c>
      <c r="O22" s="651">
        <v>388</v>
      </c>
    </row>
    <row r="23" spans="1:15" ht="21" customHeight="1">
      <c r="A23" s="503">
        <v>16</v>
      </c>
      <c r="B23" s="651">
        <f t="shared" si="0"/>
        <v>10482</v>
      </c>
      <c r="C23" s="651">
        <v>10218</v>
      </c>
      <c r="D23" s="651">
        <v>17</v>
      </c>
      <c r="E23" s="651">
        <v>6</v>
      </c>
      <c r="F23" s="651">
        <v>24</v>
      </c>
      <c r="G23" s="651">
        <v>44</v>
      </c>
      <c r="H23" s="651">
        <v>173</v>
      </c>
      <c r="I23" s="652">
        <v>0</v>
      </c>
      <c r="J23" s="651">
        <f t="shared" si="1"/>
        <v>24</v>
      </c>
      <c r="K23" s="651">
        <v>24</v>
      </c>
      <c r="L23" s="652">
        <v>0</v>
      </c>
      <c r="M23" s="652">
        <v>0</v>
      </c>
      <c r="N23" s="652">
        <v>0</v>
      </c>
      <c r="O23" s="651">
        <v>400</v>
      </c>
    </row>
    <row r="24" spans="1:15" ht="21" customHeight="1">
      <c r="A24" s="503">
        <v>17</v>
      </c>
      <c r="B24" s="651">
        <f t="shared" si="0"/>
        <v>10050</v>
      </c>
      <c r="C24" s="651">
        <v>9825</v>
      </c>
      <c r="D24" s="651">
        <v>14</v>
      </c>
      <c r="E24" s="651">
        <v>1</v>
      </c>
      <c r="F24" s="651">
        <v>16</v>
      </c>
      <c r="G24" s="651">
        <v>39</v>
      </c>
      <c r="H24" s="651">
        <v>155</v>
      </c>
      <c r="I24" s="652">
        <v>0</v>
      </c>
      <c r="J24" s="651">
        <f t="shared" si="1"/>
        <v>30</v>
      </c>
      <c r="K24" s="651">
        <v>29</v>
      </c>
      <c r="L24" s="652">
        <v>1</v>
      </c>
      <c r="M24" s="652">
        <v>0</v>
      </c>
      <c r="N24" s="652">
        <v>0</v>
      </c>
      <c r="O24" s="653">
        <v>359</v>
      </c>
    </row>
    <row r="25" spans="1:15" ht="21" customHeight="1">
      <c r="A25" s="503">
        <v>18</v>
      </c>
      <c r="B25" s="651">
        <f t="shared" si="0"/>
        <v>10013</v>
      </c>
      <c r="C25" s="651">
        <v>9752</v>
      </c>
      <c r="D25" s="651">
        <v>9</v>
      </c>
      <c r="E25" s="651">
        <v>5</v>
      </c>
      <c r="F25" s="651">
        <v>16</v>
      </c>
      <c r="G25" s="651">
        <v>44</v>
      </c>
      <c r="H25" s="651">
        <v>184</v>
      </c>
      <c r="I25" s="652">
        <v>3</v>
      </c>
      <c r="J25" s="651">
        <f t="shared" si="1"/>
        <v>15</v>
      </c>
      <c r="K25" s="651">
        <v>15</v>
      </c>
      <c r="L25" s="652">
        <v>0</v>
      </c>
      <c r="M25" s="652">
        <v>0</v>
      </c>
      <c r="N25" s="652">
        <v>0</v>
      </c>
      <c r="O25" s="653">
        <v>392</v>
      </c>
    </row>
    <row r="26" spans="1:15" ht="21" customHeight="1">
      <c r="A26" s="503">
        <v>19</v>
      </c>
      <c r="B26" s="651">
        <f t="shared" si="0"/>
        <v>9764</v>
      </c>
      <c r="C26" s="651">
        <v>9555</v>
      </c>
      <c r="D26" s="651">
        <v>10</v>
      </c>
      <c r="E26" s="651">
        <v>4</v>
      </c>
      <c r="F26" s="651">
        <v>10</v>
      </c>
      <c r="G26" s="651">
        <v>42</v>
      </c>
      <c r="H26" s="651">
        <v>143</v>
      </c>
      <c r="I26" s="652">
        <v>0</v>
      </c>
      <c r="J26" s="651">
        <f t="shared" si="1"/>
        <v>24</v>
      </c>
      <c r="K26" s="651">
        <v>24</v>
      </c>
      <c r="L26" s="652">
        <v>0</v>
      </c>
      <c r="M26" s="652">
        <v>0</v>
      </c>
      <c r="N26" s="652">
        <v>0</v>
      </c>
      <c r="O26" s="653">
        <v>386</v>
      </c>
    </row>
    <row r="27" spans="1:15" ht="21" customHeight="1">
      <c r="A27" s="503">
        <v>20</v>
      </c>
      <c r="B27" s="651">
        <f t="shared" si="0"/>
        <v>9652</v>
      </c>
      <c r="C27" s="651">
        <v>9411</v>
      </c>
      <c r="D27" s="651">
        <v>10</v>
      </c>
      <c r="E27" s="651">
        <v>7</v>
      </c>
      <c r="F27" s="651">
        <v>23</v>
      </c>
      <c r="G27" s="651">
        <v>53</v>
      </c>
      <c r="H27" s="651">
        <v>148</v>
      </c>
      <c r="I27" s="652">
        <v>0</v>
      </c>
      <c r="J27" s="651">
        <f t="shared" si="1"/>
        <v>20</v>
      </c>
      <c r="K27" s="651">
        <v>20</v>
      </c>
      <c r="L27" s="652">
        <v>0</v>
      </c>
      <c r="M27" s="652">
        <v>0</v>
      </c>
      <c r="N27" s="652">
        <v>0</v>
      </c>
      <c r="O27" s="653">
        <v>398</v>
      </c>
    </row>
    <row r="28" spans="1:15" ht="21" customHeight="1">
      <c r="A28" s="503">
        <v>21</v>
      </c>
      <c r="B28" s="651">
        <f t="shared" si="0"/>
        <v>9418</v>
      </c>
      <c r="C28" s="651">
        <v>9202</v>
      </c>
      <c r="D28" s="651">
        <v>9</v>
      </c>
      <c r="E28" s="651">
        <v>10</v>
      </c>
      <c r="F28" s="651">
        <v>15</v>
      </c>
      <c r="G28" s="651">
        <v>33</v>
      </c>
      <c r="H28" s="651">
        <v>149</v>
      </c>
      <c r="I28" s="652">
        <v>0</v>
      </c>
      <c r="J28" s="651">
        <f t="shared" si="1"/>
        <v>8</v>
      </c>
      <c r="K28" s="651">
        <v>8</v>
      </c>
      <c r="L28" s="652">
        <v>0</v>
      </c>
      <c r="M28" s="652">
        <v>0</v>
      </c>
      <c r="N28" s="652">
        <v>0</v>
      </c>
      <c r="O28" s="653">
        <v>409</v>
      </c>
    </row>
    <row r="29" spans="1:15" ht="21" customHeight="1">
      <c r="A29" s="503">
        <v>22</v>
      </c>
      <c r="B29" s="651">
        <f t="shared" si="0"/>
        <v>9540</v>
      </c>
      <c r="C29" s="651">
        <v>9329</v>
      </c>
      <c r="D29" s="651">
        <v>9</v>
      </c>
      <c r="E29" s="651">
        <v>9</v>
      </c>
      <c r="F29" s="651">
        <v>16</v>
      </c>
      <c r="G29" s="651">
        <v>26</v>
      </c>
      <c r="H29" s="651">
        <v>150</v>
      </c>
      <c r="I29" s="652">
        <v>1</v>
      </c>
      <c r="J29" s="651">
        <f t="shared" si="1"/>
        <v>9</v>
      </c>
      <c r="K29" s="651">
        <v>9</v>
      </c>
      <c r="L29" s="652">
        <v>0</v>
      </c>
      <c r="M29" s="652">
        <v>0</v>
      </c>
      <c r="N29" s="652">
        <v>0</v>
      </c>
      <c r="O29" s="653">
        <v>436</v>
      </c>
    </row>
    <row r="30" spans="1:15" ht="21" customHeight="1">
      <c r="A30" s="503">
        <v>23</v>
      </c>
      <c r="B30" s="651">
        <f>SUM(C30:I30)</f>
        <v>9168</v>
      </c>
      <c r="C30" s="651">
        <v>8950</v>
      </c>
      <c r="D30" s="651">
        <v>39</v>
      </c>
      <c r="E30" s="651">
        <v>5</v>
      </c>
      <c r="F30" s="651">
        <v>13</v>
      </c>
      <c r="G30" s="651">
        <v>23</v>
      </c>
      <c r="H30" s="651">
        <v>137</v>
      </c>
      <c r="I30" s="652">
        <v>1</v>
      </c>
      <c r="J30" s="651">
        <f>SUM(K30:N30)</f>
        <v>15</v>
      </c>
      <c r="K30" s="651">
        <v>15</v>
      </c>
      <c r="L30" s="652">
        <v>0</v>
      </c>
      <c r="M30" s="652">
        <v>0</v>
      </c>
      <c r="N30" s="652">
        <v>0</v>
      </c>
      <c r="O30" s="653">
        <v>417</v>
      </c>
    </row>
    <row r="31" spans="1:15" ht="21" customHeight="1">
      <c r="A31" s="1092">
        <v>24</v>
      </c>
      <c r="B31" s="651">
        <f>SUM(C31:I31)</f>
        <v>9095</v>
      </c>
      <c r="C31" s="651">
        <v>8870</v>
      </c>
      <c r="D31" s="651">
        <v>30</v>
      </c>
      <c r="E31" s="651">
        <v>8</v>
      </c>
      <c r="F31" s="651">
        <v>7</v>
      </c>
      <c r="G31" s="651">
        <v>29</v>
      </c>
      <c r="H31" s="651">
        <v>151</v>
      </c>
      <c r="I31" s="652">
        <v>0</v>
      </c>
      <c r="J31" s="651">
        <f>SUM(K31:N31)</f>
        <v>16</v>
      </c>
      <c r="K31" s="651">
        <v>16</v>
      </c>
      <c r="L31" s="652">
        <v>0</v>
      </c>
      <c r="M31" s="652">
        <v>0</v>
      </c>
      <c r="N31" s="652">
        <v>0</v>
      </c>
      <c r="O31" s="653">
        <v>392</v>
      </c>
    </row>
    <row r="32" spans="1:15" ht="21" customHeight="1">
      <c r="A32" s="1092">
        <v>25</v>
      </c>
      <c r="B32" s="651">
        <f t="shared" si="0"/>
        <v>9173</v>
      </c>
      <c r="C32" s="651">
        <v>8978</v>
      </c>
      <c r="D32" s="651">
        <v>35</v>
      </c>
      <c r="E32" s="651">
        <v>1</v>
      </c>
      <c r="F32" s="651">
        <v>8</v>
      </c>
      <c r="G32" s="651">
        <v>25</v>
      </c>
      <c r="H32" s="651">
        <v>126</v>
      </c>
      <c r="I32" s="652">
        <v>0</v>
      </c>
      <c r="J32" s="651">
        <f>SUM(K32:N32)</f>
        <v>12</v>
      </c>
      <c r="K32" s="651">
        <v>11</v>
      </c>
      <c r="L32" s="652">
        <v>0</v>
      </c>
      <c r="M32" s="652">
        <v>0</v>
      </c>
      <c r="N32" s="652">
        <v>1</v>
      </c>
      <c r="O32" s="653">
        <v>474</v>
      </c>
    </row>
    <row r="33" ht="21.75" customHeight="1">
      <c r="A33" s="497" t="s">
        <v>244</v>
      </c>
    </row>
    <row r="34" ht="15" customHeight="1">
      <c r="A34" s="497" t="s">
        <v>138</v>
      </c>
    </row>
    <row r="35" ht="21.75" customHeight="1">
      <c r="A35" s="497" t="s">
        <v>139</v>
      </c>
    </row>
    <row r="36" ht="15" customHeight="1">
      <c r="A36" s="497"/>
    </row>
    <row r="37" ht="21" customHeight="1"/>
    <row r="38" ht="15" customHeight="1"/>
    <row r="39" ht="15" customHeight="1"/>
  </sheetData>
  <sheetProtection/>
  <conditionalFormatting sqref="A1:IV65536">
    <cfRule type="expression" priority="1" dxfId="6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8" r:id="rId2"/>
  <headerFooter alignWithMargins="0">
    <oddFooter>&amp;C&amp;A</oddFooter>
  </headerFooter>
  <drawing r:id="rId1"/>
</worksheet>
</file>

<file path=xl/worksheets/sheet29.xml><?xml version="1.0" encoding="utf-8"?>
<worksheet xmlns="http://schemas.openxmlformats.org/spreadsheetml/2006/main" xmlns:r="http://schemas.openxmlformats.org/officeDocument/2006/relationships">
  <sheetPr codeName="Sheet30">
    <tabColor theme="5" tint="0.5999900102615356"/>
  </sheetPr>
  <dimension ref="A1:L36"/>
  <sheetViews>
    <sheetView showGridLines="0" showZeros="0" zoomScaleSheetLayoutView="100" workbookViewId="0" topLeftCell="A1">
      <selection activeCell="J34" sqref="J34"/>
    </sheetView>
  </sheetViews>
  <sheetFormatPr defaultColWidth="8.875" defaultRowHeight="18" customHeight="1"/>
  <cols>
    <col min="1" max="1" width="3.50390625" style="508" customWidth="1"/>
    <col min="2" max="2" width="12.75390625" style="508" customWidth="1"/>
    <col min="3" max="3" width="11.50390625" style="508" customWidth="1"/>
    <col min="4" max="9" width="7.50390625" style="508" customWidth="1"/>
    <col min="10" max="12" width="6.75390625" style="508" customWidth="1"/>
    <col min="13" max="16384" width="8.875" style="508" customWidth="1"/>
  </cols>
  <sheetData>
    <row r="1" spans="1:12" ht="24" customHeight="1">
      <c r="A1" s="500" t="s">
        <v>245</v>
      </c>
      <c r="J1" s="525"/>
      <c r="L1" s="502" t="s">
        <v>246</v>
      </c>
    </row>
    <row r="2" spans="1:12" ht="19.5" customHeight="1">
      <c r="A2" s="1411" t="s">
        <v>140</v>
      </c>
      <c r="B2" s="1412"/>
      <c r="C2" s="1413"/>
      <c r="D2" s="528" t="s">
        <v>141</v>
      </c>
      <c r="E2" s="530"/>
      <c r="F2" s="529"/>
      <c r="G2" s="526" t="s">
        <v>142</v>
      </c>
      <c r="H2" s="526"/>
      <c r="I2" s="526"/>
      <c r="J2" s="528" t="s">
        <v>969</v>
      </c>
      <c r="K2" s="530"/>
      <c r="L2" s="529"/>
    </row>
    <row r="3" spans="1:12" ht="21" customHeight="1">
      <c r="A3" s="1414"/>
      <c r="B3" s="1415"/>
      <c r="C3" s="1416"/>
      <c r="D3" s="503" t="s">
        <v>915</v>
      </c>
      <c r="E3" s="503" t="s">
        <v>935</v>
      </c>
      <c r="F3" s="503" t="s">
        <v>936</v>
      </c>
      <c r="G3" s="503" t="s">
        <v>915</v>
      </c>
      <c r="H3" s="503" t="s">
        <v>935</v>
      </c>
      <c r="I3" s="503" t="s">
        <v>936</v>
      </c>
      <c r="J3" s="503" t="s">
        <v>915</v>
      </c>
      <c r="K3" s="503" t="s">
        <v>935</v>
      </c>
      <c r="L3" s="503" t="s">
        <v>936</v>
      </c>
    </row>
    <row r="4" spans="1:12" ht="21" customHeight="1">
      <c r="A4" s="528" t="s">
        <v>247</v>
      </c>
      <c r="B4" s="530"/>
      <c r="C4" s="529"/>
      <c r="D4" s="19">
        <f>D5+D13+D14+D17+D18+D19+D20</f>
        <v>9173</v>
      </c>
      <c r="E4" s="19">
        <f>E5+E13+E14+E17+E18+E19+E20</f>
        <v>4738</v>
      </c>
      <c r="F4" s="19">
        <f aca="true" t="shared" si="0" ref="F4:L4">F5+F13+F14+F17+F18+F19+F20</f>
        <v>4435</v>
      </c>
      <c r="G4" s="19">
        <f>D4-J4</f>
        <v>8753</v>
      </c>
      <c r="H4" s="19">
        <f>E4-K4</f>
        <v>4482</v>
      </c>
      <c r="I4" s="19">
        <f>F4-L4</f>
        <v>4271</v>
      </c>
      <c r="J4" s="19">
        <f t="shared" si="0"/>
        <v>420</v>
      </c>
      <c r="K4" s="19">
        <f t="shared" si="0"/>
        <v>256</v>
      </c>
      <c r="L4" s="19">
        <f t="shared" si="0"/>
        <v>164</v>
      </c>
    </row>
    <row r="5" spans="1:12" ht="21" customHeight="1">
      <c r="A5" s="534" t="s">
        <v>143</v>
      </c>
      <c r="B5" s="528" t="s">
        <v>915</v>
      </c>
      <c r="C5" s="527"/>
      <c r="D5" s="19">
        <f aca="true" t="shared" si="1" ref="D5:L5">SUM(D6:D12)</f>
        <v>8978</v>
      </c>
      <c r="E5" s="19">
        <f>SUM(E6:E12)</f>
        <v>4619</v>
      </c>
      <c r="F5" s="19">
        <f t="shared" si="1"/>
        <v>4359</v>
      </c>
      <c r="G5" s="19">
        <f>D5-J5</f>
        <v>8558</v>
      </c>
      <c r="H5" s="19">
        <f aca="true" t="shared" si="2" ref="H5:H31">E5-K5</f>
        <v>4363</v>
      </c>
      <c r="I5" s="19">
        <f aca="true" t="shared" si="3" ref="I5:I31">F5-L5</f>
        <v>4195</v>
      </c>
      <c r="J5" s="19">
        <f t="shared" si="1"/>
        <v>420</v>
      </c>
      <c r="K5" s="19">
        <f t="shared" si="1"/>
        <v>256</v>
      </c>
      <c r="L5" s="19">
        <f t="shared" si="1"/>
        <v>164</v>
      </c>
    </row>
    <row r="6" spans="1:12" ht="21" customHeight="1">
      <c r="A6" s="532" t="s">
        <v>144</v>
      </c>
      <c r="B6" s="1420" t="s">
        <v>248</v>
      </c>
      <c r="C6" s="503" t="s">
        <v>145</v>
      </c>
      <c r="D6" s="19">
        <f aca="true" t="shared" si="4" ref="D6:D31">E6+F6</f>
        <v>8729</v>
      </c>
      <c r="E6" s="19">
        <v>4469</v>
      </c>
      <c r="F6" s="19">
        <v>4260</v>
      </c>
      <c r="G6" s="19">
        <f aca="true" t="shared" si="5" ref="G6:G31">D6-J6</f>
        <v>8316</v>
      </c>
      <c r="H6" s="19">
        <f t="shared" si="2"/>
        <v>4220</v>
      </c>
      <c r="I6" s="19">
        <f t="shared" si="3"/>
        <v>4096</v>
      </c>
      <c r="J6" s="19">
        <f aca="true" t="shared" si="6" ref="J6:J31">K6+L6</f>
        <v>413</v>
      </c>
      <c r="K6" s="20">
        <v>249</v>
      </c>
      <c r="L6" s="20">
        <v>164</v>
      </c>
    </row>
    <row r="7" spans="1:12" ht="21" customHeight="1">
      <c r="A7" s="532" t="s">
        <v>146</v>
      </c>
      <c r="B7" s="1421"/>
      <c r="C7" s="535" t="s">
        <v>972</v>
      </c>
      <c r="D7" s="19">
        <f t="shared" si="4"/>
        <v>66</v>
      </c>
      <c r="E7" s="19">
        <v>37</v>
      </c>
      <c r="F7" s="19">
        <v>29</v>
      </c>
      <c r="G7" s="19">
        <f t="shared" si="5"/>
        <v>66</v>
      </c>
      <c r="H7" s="19">
        <f t="shared" si="2"/>
        <v>37</v>
      </c>
      <c r="I7" s="19">
        <f t="shared" si="3"/>
        <v>29</v>
      </c>
      <c r="J7" s="19">
        <f t="shared" si="6"/>
        <v>0</v>
      </c>
      <c r="K7" s="608">
        <v>0</v>
      </c>
      <c r="L7" s="608">
        <v>0</v>
      </c>
    </row>
    <row r="8" spans="1:12" ht="21" customHeight="1">
      <c r="A8" s="532" t="s">
        <v>147</v>
      </c>
      <c r="B8" s="1422"/>
      <c r="C8" s="503" t="s">
        <v>148</v>
      </c>
      <c r="D8" s="19">
        <f t="shared" si="4"/>
        <v>54</v>
      </c>
      <c r="E8" s="19">
        <v>20</v>
      </c>
      <c r="F8" s="19">
        <v>34</v>
      </c>
      <c r="G8" s="19">
        <f t="shared" si="5"/>
        <v>53</v>
      </c>
      <c r="H8" s="19">
        <f t="shared" si="2"/>
        <v>19</v>
      </c>
      <c r="I8" s="19">
        <f t="shared" si="3"/>
        <v>34</v>
      </c>
      <c r="J8" s="19">
        <f t="shared" si="6"/>
        <v>1</v>
      </c>
      <c r="K8" s="608">
        <v>1</v>
      </c>
      <c r="L8" s="608">
        <v>0</v>
      </c>
    </row>
    <row r="9" spans="1:12" ht="21" customHeight="1">
      <c r="A9" s="532" t="s">
        <v>149</v>
      </c>
      <c r="B9" s="528" t="s">
        <v>150</v>
      </c>
      <c r="C9" s="529"/>
      <c r="D9" s="19">
        <f t="shared" si="4"/>
        <v>0</v>
      </c>
      <c r="E9" s="19">
        <v>0</v>
      </c>
      <c r="F9" s="19">
        <v>0</v>
      </c>
      <c r="G9" s="19">
        <f t="shared" si="5"/>
        <v>0</v>
      </c>
      <c r="H9" s="19">
        <f t="shared" si="2"/>
        <v>0</v>
      </c>
      <c r="I9" s="19">
        <f t="shared" si="3"/>
        <v>0</v>
      </c>
      <c r="J9" s="19">
        <f t="shared" si="6"/>
        <v>0</v>
      </c>
      <c r="K9" s="608">
        <v>0</v>
      </c>
      <c r="L9" s="608">
        <v>0</v>
      </c>
    </row>
    <row r="10" spans="1:12" ht="21" customHeight="1">
      <c r="A10" s="532" t="s">
        <v>146</v>
      </c>
      <c r="B10" s="528" t="s">
        <v>151</v>
      </c>
      <c r="C10" s="529"/>
      <c r="D10" s="19">
        <f t="shared" si="4"/>
        <v>73</v>
      </c>
      <c r="E10" s="19">
        <v>61</v>
      </c>
      <c r="F10" s="19">
        <v>12</v>
      </c>
      <c r="G10" s="19">
        <f t="shared" si="5"/>
        <v>67</v>
      </c>
      <c r="H10" s="19">
        <f t="shared" si="2"/>
        <v>55</v>
      </c>
      <c r="I10" s="19">
        <f t="shared" si="3"/>
        <v>12</v>
      </c>
      <c r="J10" s="19">
        <f t="shared" si="6"/>
        <v>6</v>
      </c>
      <c r="K10" s="608">
        <v>6</v>
      </c>
      <c r="L10" s="608">
        <v>0</v>
      </c>
    </row>
    <row r="11" spans="1:12" ht="21" customHeight="1">
      <c r="A11" s="532" t="s">
        <v>152</v>
      </c>
      <c r="B11" s="1420" t="s">
        <v>153</v>
      </c>
      <c r="C11" s="503" t="s">
        <v>545</v>
      </c>
      <c r="D11" s="19">
        <f t="shared" si="4"/>
        <v>56</v>
      </c>
      <c r="E11" s="19">
        <v>32</v>
      </c>
      <c r="F11" s="19">
        <v>24</v>
      </c>
      <c r="G11" s="19">
        <f t="shared" si="5"/>
        <v>56</v>
      </c>
      <c r="H11" s="19">
        <f t="shared" si="2"/>
        <v>32</v>
      </c>
      <c r="I11" s="19">
        <f t="shared" si="3"/>
        <v>24</v>
      </c>
      <c r="J11" s="19">
        <f t="shared" si="6"/>
        <v>0</v>
      </c>
      <c r="K11" s="608">
        <v>0</v>
      </c>
      <c r="L11" s="608">
        <v>0</v>
      </c>
    </row>
    <row r="12" spans="1:12" ht="21" customHeight="1">
      <c r="A12" s="535" t="s">
        <v>147</v>
      </c>
      <c r="B12" s="1422"/>
      <c r="C12" s="503" t="s">
        <v>547</v>
      </c>
      <c r="D12" s="19">
        <f t="shared" si="4"/>
        <v>0</v>
      </c>
      <c r="E12" s="19">
        <v>0</v>
      </c>
      <c r="F12" s="19">
        <v>0</v>
      </c>
      <c r="G12" s="19">
        <f t="shared" si="5"/>
        <v>0</v>
      </c>
      <c r="H12" s="19">
        <f t="shared" si="2"/>
        <v>0</v>
      </c>
      <c r="I12" s="19">
        <f t="shared" si="3"/>
        <v>0</v>
      </c>
      <c r="J12" s="19">
        <f t="shared" si="6"/>
        <v>0</v>
      </c>
      <c r="K12" s="608">
        <v>0</v>
      </c>
      <c r="L12" s="608">
        <v>0</v>
      </c>
    </row>
    <row r="13" spans="1:12" ht="21" customHeight="1">
      <c r="A13" s="609" t="s">
        <v>249</v>
      </c>
      <c r="B13" s="512"/>
      <c r="C13" s="513"/>
      <c r="D13" s="19">
        <f t="shared" si="4"/>
        <v>35</v>
      </c>
      <c r="E13" s="19">
        <v>14</v>
      </c>
      <c r="F13" s="19">
        <v>21</v>
      </c>
      <c r="G13" s="19">
        <f t="shared" si="5"/>
        <v>35</v>
      </c>
      <c r="H13" s="19">
        <f t="shared" si="2"/>
        <v>14</v>
      </c>
      <c r="I13" s="19">
        <f t="shared" si="3"/>
        <v>21</v>
      </c>
      <c r="J13" s="19">
        <f t="shared" si="6"/>
        <v>0</v>
      </c>
      <c r="K13" s="608">
        <v>0</v>
      </c>
      <c r="L13" s="608">
        <v>0</v>
      </c>
    </row>
    <row r="14" spans="1:12" ht="21" customHeight="1">
      <c r="A14" s="610"/>
      <c r="B14" s="1417" t="s">
        <v>154</v>
      </c>
      <c r="C14" s="503" t="s">
        <v>915</v>
      </c>
      <c r="D14" s="19">
        <f t="shared" si="4"/>
        <v>1</v>
      </c>
      <c r="E14" s="19">
        <f>E15+E16</f>
        <v>1</v>
      </c>
      <c r="F14" s="19">
        <f>F15+F16</f>
        <v>0</v>
      </c>
      <c r="G14" s="19">
        <f t="shared" si="5"/>
        <v>1</v>
      </c>
      <c r="H14" s="19">
        <f t="shared" si="2"/>
        <v>1</v>
      </c>
      <c r="I14" s="19">
        <f t="shared" si="3"/>
        <v>0</v>
      </c>
      <c r="J14" s="19">
        <f t="shared" si="6"/>
        <v>0</v>
      </c>
      <c r="K14" s="608">
        <f>SUM(K15:K16)</f>
        <v>0</v>
      </c>
      <c r="L14" s="608">
        <f>SUM(L15:L16)</f>
        <v>0</v>
      </c>
    </row>
    <row r="15" spans="1:12" ht="21" customHeight="1">
      <c r="A15" s="611" t="s">
        <v>250</v>
      </c>
      <c r="B15" s="1418"/>
      <c r="C15" s="612" t="s">
        <v>155</v>
      </c>
      <c r="D15" s="19">
        <f t="shared" si="4"/>
        <v>1</v>
      </c>
      <c r="E15" s="19">
        <v>1</v>
      </c>
      <c r="F15" s="19">
        <v>0</v>
      </c>
      <c r="G15" s="19">
        <f t="shared" si="5"/>
        <v>1</v>
      </c>
      <c r="H15" s="19">
        <f t="shared" si="2"/>
        <v>1</v>
      </c>
      <c r="I15" s="19">
        <f t="shared" si="3"/>
        <v>0</v>
      </c>
      <c r="J15" s="19">
        <f t="shared" si="6"/>
        <v>0</v>
      </c>
      <c r="K15" s="608">
        <v>0</v>
      </c>
      <c r="L15" s="608">
        <v>0</v>
      </c>
    </row>
    <row r="16" spans="1:12" ht="21" customHeight="1">
      <c r="A16" s="613"/>
      <c r="B16" s="1419"/>
      <c r="C16" s="612" t="s">
        <v>156</v>
      </c>
      <c r="D16" s="19">
        <f t="shared" si="4"/>
        <v>0</v>
      </c>
      <c r="E16" s="19">
        <v>0</v>
      </c>
      <c r="F16" s="19">
        <v>0</v>
      </c>
      <c r="G16" s="19">
        <f t="shared" si="5"/>
        <v>0</v>
      </c>
      <c r="H16" s="19">
        <f t="shared" si="2"/>
        <v>0</v>
      </c>
      <c r="I16" s="19">
        <f t="shared" si="3"/>
        <v>0</v>
      </c>
      <c r="J16" s="19">
        <f t="shared" si="6"/>
        <v>0</v>
      </c>
      <c r="K16" s="608">
        <v>0</v>
      </c>
      <c r="L16" s="608">
        <v>0</v>
      </c>
    </row>
    <row r="17" spans="1:12" ht="21" customHeight="1">
      <c r="A17" s="609" t="s">
        <v>157</v>
      </c>
      <c r="B17" s="614"/>
      <c r="C17" s="615"/>
      <c r="D17" s="19">
        <f t="shared" si="4"/>
        <v>8</v>
      </c>
      <c r="E17" s="19">
        <v>8</v>
      </c>
      <c r="F17" s="19">
        <v>0</v>
      </c>
      <c r="G17" s="19">
        <f t="shared" si="5"/>
        <v>8</v>
      </c>
      <c r="H17" s="19">
        <f t="shared" si="2"/>
        <v>8</v>
      </c>
      <c r="I17" s="19">
        <f t="shared" si="3"/>
        <v>0</v>
      </c>
      <c r="J17" s="19">
        <f t="shared" si="6"/>
        <v>0</v>
      </c>
      <c r="K17" s="608">
        <v>0</v>
      </c>
      <c r="L17" s="608">
        <v>0</v>
      </c>
    </row>
    <row r="18" spans="1:12" ht="21" customHeight="1">
      <c r="A18" s="609" t="s">
        <v>251</v>
      </c>
      <c r="B18" s="512"/>
      <c r="C18" s="513"/>
      <c r="D18" s="19">
        <f t="shared" si="4"/>
        <v>25</v>
      </c>
      <c r="E18" s="19">
        <v>19</v>
      </c>
      <c r="F18" s="19">
        <v>6</v>
      </c>
      <c r="G18" s="19">
        <f t="shared" si="5"/>
        <v>25</v>
      </c>
      <c r="H18" s="19">
        <f t="shared" si="2"/>
        <v>19</v>
      </c>
      <c r="I18" s="19">
        <f t="shared" si="3"/>
        <v>6</v>
      </c>
      <c r="J18" s="19">
        <f t="shared" si="6"/>
        <v>0</v>
      </c>
      <c r="K18" s="608">
        <v>0</v>
      </c>
      <c r="L18" s="608">
        <v>0</v>
      </c>
    </row>
    <row r="19" spans="1:12" ht="21" customHeight="1">
      <c r="A19" s="616" t="s">
        <v>158</v>
      </c>
      <c r="B19" s="504"/>
      <c r="C19" s="533"/>
      <c r="D19" s="19">
        <f t="shared" si="4"/>
        <v>126</v>
      </c>
      <c r="E19" s="19">
        <v>77</v>
      </c>
      <c r="F19" s="19">
        <v>49</v>
      </c>
      <c r="G19" s="19">
        <f t="shared" si="5"/>
        <v>126</v>
      </c>
      <c r="H19" s="19">
        <f t="shared" si="2"/>
        <v>77</v>
      </c>
      <c r="I19" s="19">
        <f t="shared" si="3"/>
        <v>49</v>
      </c>
      <c r="J19" s="19">
        <f t="shared" si="6"/>
        <v>0</v>
      </c>
      <c r="K19" s="608">
        <v>0</v>
      </c>
      <c r="L19" s="608">
        <v>0</v>
      </c>
    </row>
    <row r="20" spans="1:12" ht="21" customHeight="1">
      <c r="A20" s="609" t="s">
        <v>252</v>
      </c>
      <c r="B20" s="512"/>
      <c r="C20" s="615"/>
      <c r="D20" s="19">
        <f t="shared" si="4"/>
        <v>0</v>
      </c>
      <c r="E20" s="19">
        <v>0</v>
      </c>
      <c r="F20" s="19">
        <v>0</v>
      </c>
      <c r="G20" s="19">
        <f t="shared" si="5"/>
        <v>0</v>
      </c>
      <c r="H20" s="19">
        <f t="shared" si="2"/>
        <v>0</v>
      </c>
      <c r="I20" s="19">
        <f t="shared" si="3"/>
        <v>0</v>
      </c>
      <c r="J20" s="19">
        <f t="shared" si="6"/>
        <v>0</v>
      </c>
      <c r="K20" s="608">
        <v>0</v>
      </c>
      <c r="L20" s="608">
        <v>0</v>
      </c>
    </row>
    <row r="21" spans="1:12" ht="21" customHeight="1">
      <c r="A21" s="617"/>
      <c r="B21" s="618" t="s">
        <v>253</v>
      </c>
      <c r="C21" s="619"/>
      <c r="D21" s="19">
        <f t="shared" si="4"/>
        <v>474</v>
      </c>
      <c r="E21" s="19">
        <v>262</v>
      </c>
      <c r="F21" s="19">
        <v>212</v>
      </c>
      <c r="G21" s="19">
        <f t="shared" si="5"/>
        <v>462</v>
      </c>
      <c r="H21" s="19">
        <f t="shared" si="2"/>
        <v>253</v>
      </c>
      <c r="I21" s="19">
        <f t="shared" si="3"/>
        <v>209</v>
      </c>
      <c r="J21" s="19">
        <f t="shared" si="6"/>
        <v>12</v>
      </c>
      <c r="K21" s="20">
        <v>9</v>
      </c>
      <c r="L21" s="20">
        <v>3</v>
      </c>
    </row>
    <row r="22" spans="1:12" ht="21" customHeight="1">
      <c r="A22" s="620" t="s">
        <v>159</v>
      </c>
      <c r="B22" s="1408" t="s">
        <v>1316</v>
      </c>
      <c r="C22" s="621" t="s">
        <v>120</v>
      </c>
      <c r="D22" s="19">
        <f t="shared" si="4"/>
        <v>11</v>
      </c>
      <c r="E22" s="19">
        <v>7</v>
      </c>
      <c r="F22" s="19">
        <v>4</v>
      </c>
      <c r="G22" s="19">
        <f t="shared" si="5"/>
        <v>11</v>
      </c>
      <c r="H22" s="19">
        <f t="shared" si="2"/>
        <v>7</v>
      </c>
      <c r="I22" s="19">
        <f t="shared" si="3"/>
        <v>4</v>
      </c>
      <c r="J22" s="19">
        <f t="shared" si="6"/>
        <v>0</v>
      </c>
      <c r="K22" s="622">
        <v>0</v>
      </c>
      <c r="L22" s="608">
        <v>0</v>
      </c>
    </row>
    <row r="23" spans="1:12" ht="21" customHeight="1">
      <c r="A23" s="623"/>
      <c r="B23" s="1410"/>
      <c r="C23" s="621" t="s">
        <v>160</v>
      </c>
      <c r="D23" s="19">
        <f t="shared" si="4"/>
        <v>0</v>
      </c>
      <c r="E23" s="19">
        <v>0</v>
      </c>
      <c r="F23" s="19">
        <v>0</v>
      </c>
      <c r="G23" s="19">
        <f t="shared" si="5"/>
        <v>0</v>
      </c>
      <c r="H23" s="19">
        <f t="shared" si="2"/>
        <v>0</v>
      </c>
      <c r="I23" s="19">
        <f t="shared" si="3"/>
        <v>0</v>
      </c>
      <c r="J23" s="19">
        <f t="shared" si="6"/>
        <v>0</v>
      </c>
      <c r="K23" s="608">
        <v>0</v>
      </c>
      <c r="L23" s="608">
        <v>0</v>
      </c>
    </row>
    <row r="24" spans="1:12" ht="21" customHeight="1">
      <c r="A24" s="620" t="s">
        <v>161</v>
      </c>
      <c r="B24" s="1410"/>
      <c r="C24" s="621" t="s">
        <v>162</v>
      </c>
      <c r="D24" s="19">
        <f t="shared" si="4"/>
        <v>0</v>
      </c>
      <c r="E24" s="19">
        <v>0</v>
      </c>
      <c r="F24" s="19">
        <v>0</v>
      </c>
      <c r="G24" s="19">
        <f t="shared" si="5"/>
        <v>0</v>
      </c>
      <c r="H24" s="19">
        <f t="shared" si="2"/>
        <v>0</v>
      </c>
      <c r="I24" s="19">
        <f t="shared" si="3"/>
        <v>0</v>
      </c>
      <c r="J24" s="19">
        <f t="shared" si="6"/>
        <v>0</v>
      </c>
      <c r="K24" s="608">
        <v>0</v>
      </c>
      <c r="L24" s="608">
        <v>0</v>
      </c>
    </row>
    <row r="25" spans="1:12" ht="21" customHeight="1">
      <c r="A25" s="624"/>
      <c r="B25" s="1409"/>
      <c r="C25" s="621" t="s">
        <v>254</v>
      </c>
      <c r="D25" s="19">
        <f t="shared" si="4"/>
        <v>1</v>
      </c>
      <c r="E25" s="19">
        <v>1</v>
      </c>
      <c r="F25" s="19">
        <v>0</v>
      </c>
      <c r="G25" s="19">
        <f t="shared" si="5"/>
        <v>1</v>
      </c>
      <c r="H25" s="19">
        <f t="shared" si="2"/>
        <v>1</v>
      </c>
      <c r="I25" s="19">
        <f t="shared" si="3"/>
        <v>0</v>
      </c>
      <c r="J25" s="19">
        <f t="shared" si="6"/>
        <v>0</v>
      </c>
      <c r="K25" s="608">
        <v>0</v>
      </c>
      <c r="L25" s="608">
        <v>0</v>
      </c>
    </row>
    <row r="26" spans="1:12" ht="21" customHeight="1">
      <c r="A26" s="1423" t="s">
        <v>1057</v>
      </c>
      <c r="B26" s="625" t="s">
        <v>915</v>
      </c>
      <c r="C26" s="626"/>
      <c r="D26" s="19">
        <f t="shared" si="4"/>
        <v>8962</v>
      </c>
      <c r="E26" s="20">
        <f>SUM(E27:E31)</f>
        <v>4626</v>
      </c>
      <c r="F26" s="20">
        <f aca="true" t="shared" si="7" ref="F26:L26">SUM(F27:F31)</f>
        <v>4336</v>
      </c>
      <c r="G26" s="19">
        <f t="shared" si="5"/>
        <v>8542</v>
      </c>
      <c r="H26" s="19">
        <f t="shared" si="2"/>
        <v>4370</v>
      </c>
      <c r="I26" s="19">
        <f t="shared" si="3"/>
        <v>4172</v>
      </c>
      <c r="J26" s="19">
        <f t="shared" si="6"/>
        <v>420</v>
      </c>
      <c r="K26" s="20">
        <f t="shared" si="7"/>
        <v>256</v>
      </c>
      <c r="L26" s="20">
        <f t="shared" si="7"/>
        <v>164</v>
      </c>
    </row>
    <row r="27" spans="1:12" ht="21" customHeight="1">
      <c r="A27" s="1424"/>
      <c r="B27" s="1408" t="s">
        <v>255</v>
      </c>
      <c r="C27" s="612" t="s">
        <v>145</v>
      </c>
      <c r="D27" s="19">
        <f t="shared" si="4"/>
        <v>8759</v>
      </c>
      <c r="E27" s="19">
        <v>4492</v>
      </c>
      <c r="F27" s="19">
        <v>4267</v>
      </c>
      <c r="G27" s="19">
        <f t="shared" si="5"/>
        <v>8345</v>
      </c>
      <c r="H27" s="19">
        <f t="shared" si="2"/>
        <v>4242</v>
      </c>
      <c r="I27" s="19">
        <f t="shared" si="3"/>
        <v>4103</v>
      </c>
      <c r="J27" s="19">
        <f t="shared" si="6"/>
        <v>414</v>
      </c>
      <c r="K27" s="20">
        <v>250</v>
      </c>
      <c r="L27" s="20">
        <v>164</v>
      </c>
    </row>
    <row r="28" spans="1:12" ht="21" customHeight="1">
      <c r="A28" s="1424"/>
      <c r="B28" s="1409"/>
      <c r="C28" s="612" t="s">
        <v>972</v>
      </c>
      <c r="D28" s="19">
        <f t="shared" si="4"/>
        <v>72</v>
      </c>
      <c r="E28" s="19">
        <v>41</v>
      </c>
      <c r="F28" s="19">
        <v>31</v>
      </c>
      <c r="G28" s="19">
        <f t="shared" si="5"/>
        <v>72</v>
      </c>
      <c r="H28" s="19">
        <f t="shared" si="2"/>
        <v>41</v>
      </c>
      <c r="I28" s="19">
        <f t="shared" si="3"/>
        <v>31</v>
      </c>
      <c r="J28" s="19">
        <f t="shared" si="6"/>
        <v>0</v>
      </c>
      <c r="K28" s="608">
        <v>0</v>
      </c>
      <c r="L28" s="608">
        <v>0</v>
      </c>
    </row>
    <row r="29" spans="1:12" ht="21" customHeight="1">
      <c r="A29" s="1424"/>
      <c r="B29" s="1400" t="s">
        <v>163</v>
      </c>
      <c r="C29" s="1401"/>
      <c r="D29" s="19">
        <f t="shared" si="4"/>
        <v>0</v>
      </c>
      <c r="E29" s="19">
        <v>0</v>
      </c>
      <c r="F29" s="19">
        <v>0</v>
      </c>
      <c r="G29" s="19">
        <f t="shared" si="5"/>
        <v>0</v>
      </c>
      <c r="H29" s="19">
        <f t="shared" si="2"/>
        <v>0</v>
      </c>
      <c r="I29" s="19">
        <f t="shared" si="3"/>
        <v>0</v>
      </c>
      <c r="J29" s="19">
        <f t="shared" si="6"/>
        <v>0</v>
      </c>
      <c r="K29" s="608">
        <v>0</v>
      </c>
      <c r="L29" s="608">
        <v>0</v>
      </c>
    </row>
    <row r="30" spans="1:12" ht="21" customHeight="1">
      <c r="A30" s="1424"/>
      <c r="B30" s="625" t="s">
        <v>164</v>
      </c>
      <c r="C30" s="626"/>
      <c r="D30" s="19">
        <f t="shared" si="4"/>
        <v>73</v>
      </c>
      <c r="E30" s="19">
        <v>61</v>
      </c>
      <c r="F30" s="19">
        <v>12</v>
      </c>
      <c r="G30" s="19">
        <f t="shared" si="5"/>
        <v>67</v>
      </c>
      <c r="H30" s="19">
        <f t="shared" si="2"/>
        <v>55</v>
      </c>
      <c r="I30" s="19">
        <f t="shared" si="3"/>
        <v>12</v>
      </c>
      <c r="J30" s="19">
        <f t="shared" si="6"/>
        <v>6</v>
      </c>
      <c r="K30" s="608">
        <v>6</v>
      </c>
      <c r="L30" s="608">
        <v>0</v>
      </c>
    </row>
    <row r="31" spans="1:12" ht="21" customHeight="1">
      <c r="A31" s="1425"/>
      <c r="B31" s="625" t="s">
        <v>166</v>
      </c>
      <c r="C31" s="626"/>
      <c r="D31" s="19">
        <f t="shared" si="4"/>
        <v>58</v>
      </c>
      <c r="E31" s="19">
        <v>32</v>
      </c>
      <c r="F31" s="19">
        <v>26</v>
      </c>
      <c r="G31" s="19">
        <f t="shared" si="5"/>
        <v>58</v>
      </c>
      <c r="H31" s="19">
        <f t="shared" si="2"/>
        <v>32</v>
      </c>
      <c r="I31" s="19">
        <f t="shared" si="3"/>
        <v>26</v>
      </c>
      <c r="J31" s="19">
        <f t="shared" si="6"/>
        <v>0</v>
      </c>
      <c r="K31" s="608">
        <v>0</v>
      </c>
      <c r="L31" s="608">
        <v>0</v>
      </c>
    </row>
    <row r="32" spans="1:12" ht="21" customHeight="1">
      <c r="A32" s="528" t="s">
        <v>167</v>
      </c>
      <c r="B32" s="530"/>
      <c r="C32" s="529"/>
      <c r="D32" s="627">
        <f>D5/D4*100</f>
        <v>97.87419601002944</v>
      </c>
      <c r="E32" s="627">
        <f>E5/E4*100</f>
        <v>97.48839172646686</v>
      </c>
      <c r="F32" s="627">
        <f>F5/F4*100</f>
        <v>98.28635851183766</v>
      </c>
      <c r="G32" s="1402"/>
      <c r="H32" s="1403"/>
      <c r="I32" s="1403"/>
      <c r="J32" s="1403"/>
      <c r="K32" s="1403"/>
      <c r="L32" s="1404"/>
    </row>
    <row r="33" spans="1:12" ht="21" customHeight="1">
      <c r="A33" s="528" t="s">
        <v>168</v>
      </c>
      <c r="B33" s="530"/>
      <c r="C33" s="529"/>
      <c r="D33" s="627">
        <f>(D22+D18)/D4*100</f>
        <v>0.3924561212253352</v>
      </c>
      <c r="E33" s="627">
        <f>(E22+E18)/E4*100</f>
        <v>0.5487547488391726</v>
      </c>
      <c r="F33" s="627">
        <f>(F22+F18)/F4*100</f>
        <v>0.2254791431792559</v>
      </c>
      <c r="G33" s="1405"/>
      <c r="H33" s="1406"/>
      <c r="I33" s="1406"/>
      <c r="J33" s="1406"/>
      <c r="K33" s="1406"/>
      <c r="L33" s="1407"/>
    </row>
    <row r="34" ht="12" customHeight="1"/>
    <row r="35" ht="18" customHeight="1">
      <c r="A35" s="508" t="s">
        <v>169</v>
      </c>
    </row>
    <row r="36" ht="15" customHeight="1">
      <c r="A36" s="508" t="s">
        <v>170</v>
      </c>
    </row>
  </sheetData>
  <sheetProtection/>
  <mergeCells count="9">
    <mergeCell ref="B29:C29"/>
    <mergeCell ref="G32:L33"/>
    <mergeCell ref="B27:B28"/>
    <mergeCell ref="B22:B25"/>
    <mergeCell ref="A2:C3"/>
    <mergeCell ref="B14:B16"/>
    <mergeCell ref="B6:B8"/>
    <mergeCell ref="B11:B12"/>
    <mergeCell ref="A26:A31"/>
  </mergeCells>
  <conditionalFormatting sqref="A32:IV65536 B27:F31 A1:IV4 A5:F26 G5:IV31">
    <cfRule type="expression" priority="1" dxfId="6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3"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sheetPr codeName="Sheet4">
    <tabColor theme="5" tint="0.5999900102615356"/>
  </sheetPr>
  <dimension ref="A1:H19"/>
  <sheetViews>
    <sheetView showGridLines="0" zoomScaleSheetLayoutView="100" zoomScalePageLayoutView="0" workbookViewId="0" topLeftCell="A1">
      <selection activeCell="J34" sqref="J34"/>
    </sheetView>
  </sheetViews>
  <sheetFormatPr defaultColWidth="9.00390625" defaultRowHeight="13.5"/>
  <cols>
    <col min="1" max="1" width="9.00390625" style="1027" customWidth="1"/>
    <col min="2" max="2" width="3.75390625" style="1027" customWidth="1"/>
    <col min="3" max="3" width="12.625" style="1027" customWidth="1"/>
    <col min="4" max="16384" width="9.00390625" style="1027" customWidth="1"/>
  </cols>
  <sheetData>
    <row r="1" spans="1:8" ht="36" customHeight="1">
      <c r="A1" s="1176" t="s">
        <v>510</v>
      </c>
      <c r="B1" s="1177"/>
      <c r="C1" s="1177"/>
      <c r="D1" s="1177"/>
      <c r="E1" s="1177"/>
      <c r="F1" s="1177"/>
      <c r="G1" s="1177"/>
      <c r="H1" s="1177"/>
    </row>
    <row r="2" spans="1:8" ht="36" customHeight="1">
      <c r="A2" s="1028" t="s">
        <v>1095</v>
      </c>
      <c r="B2" s="1029"/>
      <c r="C2" s="1029"/>
      <c r="H2" s="1027">
        <v>1</v>
      </c>
    </row>
    <row r="3" ht="36" customHeight="1">
      <c r="A3" s="1027" t="s">
        <v>511</v>
      </c>
    </row>
    <row r="4" spans="2:8" ht="36" customHeight="1">
      <c r="B4" s="1030">
        <v>1</v>
      </c>
      <c r="C4" s="1031" t="s">
        <v>11</v>
      </c>
      <c r="H4" s="1027">
        <v>4</v>
      </c>
    </row>
    <row r="5" spans="2:8" ht="36" customHeight="1">
      <c r="B5" s="1030">
        <v>2</v>
      </c>
      <c r="C5" s="1031" t="s">
        <v>12</v>
      </c>
      <c r="H5" s="1027">
        <v>6</v>
      </c>
    </row>
    <row r="6" spans="2:8" ht="36" customHeight="1">
      <c r="B6" s="1030">
        <v>3</v>
      </c>
      <c r="C6" s="1031" t="s">
        <v>512</v>
      </c>
      <c r="H6" s="1027">
        <v>8</v>
      </c>
    </row>
    <row r="7" spans="2:8" ht="36" customHeight="1">
      <c r="B7" s="1030">
        <v>4</v>
      </c>
      <c r="C7" s="1027" t="s">
        <v>456</v>
      </c>
      <c r="H7" s="1027">
        <v>11</v>
      </c>
    </row>
    <row r="8" spans="2:8" ht="36" customHeight="1">
      <c r="B8" s="1030">
        <v>5</v>
      </c>
      <c r="C8" s="1031" t="s">
        <v>16</v>
      </c>
      <c r="H8" s="1027">
        <v>13</v>
      </c>
    </row>
    <row r="9" spans="2:8" ht="36" customHeight="1">
      <c r="B9" s="1030">
        <v>6</v>
      </c>
      <c r="C9" s="1031" t="s">
        <v>17</v>
      </c>
      <c r="H9" s="1027">
        <v>15</v>
      </c>
    </row>
    <row r="10" spans="2:8" ht="36" customHeight="1">
      <c r="B10" s="1030">
        <v>7</v>
      </c>
      <c r="C10" s="1031" t="s">
        <v>18</v>
      </c>
      <c r="H10" s="1027">
        <v>18</v>
      </c>
    </row>
    <row r="11" spans="2:8" ht="36" customHeight="1">
      <c r="B11" s="1030">
        <v>8</v>
      </c>
      <c r="C11" s="1031" t="s">
        <v>400</v>
      </c>
      <c r="H11" s="1027">
        <v>20</v>
      </c>
    </row>
    <row r="12" spans="2:8" ht="36" customHeight="1">
      <c r="B12" s="1030">
        <v>9</v>
      </c>
      <c r="C12" s="1031" t="s">
        <v>19</v>
      </c>
      <c r="H12" s="1027">
        <v>23</v>
      </c>
    </row>
    <row r="13" spans="2:8" ht="36" customHeight="1">
      <c r="B13" s="1030">
        <v>10</v>
      </c>
      <c r="C13" s="1027" t="s">
        <v>513</v>
      </c>
      <c r="H13" s="1027">
        <v>25</v>
      </c>
    </row>
    <row r="14" spans="2:8" ht="36" customHeight="1">
      <c r="B14" s="1030">
        <v>11</v>
      </c>
      <c r="C14" s="1027" t="s">
        <v>514</v>
      </c>
      <c r="H14" s="1027">
        <v>31</v>
      </c>
    </row>
    <row r="15" spans="2:8" ht="36" customHeight="1">
      <c r="B15" s="1048">
        <v>12</v>
      </c>
      <c r="C15" s="1027" t="s">
        <v>515</v>
      </c>
      <c r="H15" s="1027">
        <v>40</v>
      </c>
    </row>
    <row r="16" spans="2:8" ht="36" customHeight="1">
      <c r="B16" s="1030">
        <v>13</v>
      </c>
      <c r="C16" s="1027" t="s">
        <v>516</v>
      </c>
      <c r="H16" s="1027">
        <v>42</v>
      </c>
    </row>
    <row r="17" spans="2:8" ht="36" customHeight="1">
      <c r="B17" s="1030">
        <v>14</v>
      </c>
      <c r="C17" s="1027" t="s">
        <v>517</v>
      </c>
      <c r="H17" s="1027">
        <v>43</v>
      </c>
    </row>
    <row r="18" spans="2:8" ht="36" customHeight="1">
      <c r="B18" s="1030">
        <v>15</v>
      </c>
      <c r="C18" s="1031" t="s">
        <v>518</v>
      </c>
      <c r="H18" s="1027">
        <v>44</v>
      </c>
    </row>
    <row r="19" spans="1:8" ht="36" customHeight="1">
      <c r="A19" s="1027" t="s">
        <v>519</v>
      </c>
      <c r="B19" s="1030"/>
      <c r="C19" s="1031"/>
      <c r="H19" s="1027">
        <v>45</v>
      </c>
    </row>
  </sheetData>
  <sheetProtection/>
  <mergeCells count="1">
    <mergeCell ref="A1:H1"/>
  </mergeCells>
  <printOptions/>
  <pageMargins left="0.984251968503937" right="0.5905511811023623" top="0.984251968503937" bottom="0.7874015748031497" header="0.5118110236220472" footer="0.5905511811023623"/>
  <pageSetup blackAndWhite="1" horizontalDpi="600" verticalDpi="600" orientation="portrait" paperSize="9" r:id="rId2"/>
  <drawing r:id="rId1"/>
</worksheet>
</file>

<file path=xl/worksheets/sheet30.xml><?xml version="1.0" encoding="utf-8"?>
<worksheet xmlns="http://schemas.openxmlformats.org/spreadsheetml/2006/main" xmlns:r="http://schemas.openxmlformats.org/officeDocument/2006/relationships">
  <sheetPr codeName="Sheet31">
    <tabColor theme="5" tint="0.5999900102615356"/>
  </sheetPr>
  <dimension ref="A1:X34"/>
  <sheetViews>
    <sheetView showGridLines="0" zoomScaleSheetLayoutView="90" workbookViewId="0" topLeftCell="A1">
      <selection activeCell="Y21" sqref="Y21"/>
    </sheetView>
  </sheetViews>
  <sheetFormatPr defaultColWidth="8.875" defaultRowHeight="13.5"/>
  <cols>
    <col min="1" max="1" width="8.875" style="562" customWidth="1"/>
    <col min="2" max="6" width="6.75390625" style="562" bestFit="1" customWidth="1"/>
    <col min="7" max="8" width="4.25390625" style="562" customWidth="1"/>
    <col min="9" max="10" width="4.50390625" style="562" customWidth="1"/>
    <col min="11" max="12" width="4.875" style="562" customWidth="1"/>
    <col min="13" max="14" width="3.75390625" style="562" customWidth="1"/>
    <col min="15" max="16" width="4.25390625" style="562" customWidth="1"/>
    <col min="17" max="18" width="4.125" style="562" customWidth="1"/>
    <col min="19" max="34" width="3.25390625" style="562" bestFit="1" customWidth="1"/>
    <col min="35" max="16384" width="8.875" style="562" customWidth="1"/>
  </cols>
  <sheetData>
    <row r="1" spans="1:15" ht="15" customHeight="1">
      <c r="A1" s="580" t="s">
        <v>256</v>
      </c>
      <c r="B1" s="581"/>
      <c r="C1" s="581"/>
      <c r="D1" s="581"/>
      <c r="E1" s="581"/>
      <c r="F1" s="581"/>
      <c r="G1" s="582"/>
      <c r="H1" s="581"/>
      <c r="I1" s="581"/>
      <c r="J1" s="581"/>
      <c r="K1" s="581"/>
      <c r="L1" s="581"/>
      <c r="M1" s="581"/>
      <c r="N1" s="581"/>
      <c r="O1" s="581"/>
    </row>
    <row r="2" spans="1:18" ht="12" customHeight="1">
      <c r="A2" s="580"/>
      <c r="B2" s="581"/>
      <c r="C2" s="581"/>
      <c r="D2" s="581"/>
      <c r="E2" s="581"/>
      <c r="F2" s="581"/>
      <c r="G2" s="582"/>
      <c r="H2" s="581"/>
      <c r="I2" s="581"/>
      <c r="J2" s="581"/>
      <c r="K2" s="581"/>
      <c r="L2" s="581"/>
      <c r="M2" s="581"/>
      <c r="N2" s="581"/>
      <c r="O2" s="581"/>
      <c r="R2" s="583" t="s">
        <v>257</v>
      </c>
    </row>
    <row r="3" spans="1:18" ht="19.5" customHeight="1">
      <c r="A3" s="584"/>
      <c r="B3" s="1433" t="s">
        <v>258</v>
      </c>
      <c r="C3" s="1434"/>
      <c r="D3" s="1427"/>
      <c r="E3" s="1426" t="s">
        <v>171</v>
      </c>
      <c r="F3" s="1430"/>
      <c r="G3" s="1436" t="s">
        <v>1053</v>
      </c>
      <c r="H3" s="1437"/>
      <c r="I3" s="1426" t="s">
        <v>1099</v>
      </c>
      <c r="J3" s="1430"/>
      <c r="K3" s="1426" t="s">
        <v>1100</v>
      </c>
      <c r="L3" s="1430"/>
      <c r="M3" s="1426" t="s">
        <v>1015</v>
      </c>
      <c r="N3" s="1427"/>
      <c r="O3" s="1426" t="s">
        <v>1016</v>
      </c>
      <c r="P3" s="1430"/>
      <c r="Q3" s="1426" t="s">
        <v>259</v>
      </c>
      <c r="R3" s="1430"/>
    </row>
    <row r="4" spans="1:18" ht="19.5" customHeight="1">
      <c r="A4" s="585"/>
      <c r="B4" s="1428"/>
      <c r="C4" s="1435"/>
      <c r="D4" s="1429"/>
      <c r="E4" s="1431"/>
      <c r="F4" s="1432"/>
      <c r="G4" s="1438"/>
      <c r="H4" s="1439"/>
      <c r="I4" s="1431"/>
      <c r="J4" s="1432"/>
      <c r="K4" s="1431"/>
      <c r="L4" s="1432"/>
      <c r="M4" s="1428"/>
      <c r="N4" s="1429"/>
      <c r="O4" s="1431"/>
      <c r="P4" s="1432"/>
      <c r="Q4" s="1431"/>
      <c r="R4" s="1432"/>
    </row>
    <row r="5" spans="1:18" ht="19.5" customHeight="1" thickBot="1">
      <c r="A5" s="586"/>
      <c r="B5" s="587" t="s">
        <v>915</v>
      </c>
      <c r="C5" s="587" t="s">
        <v>935</v>
      </c>
      <c r="D5" s="587" t="s">
        <v>936</v>
      </c>
      <c r="E5" s="587" t="s">
        <v>935</v>
      </c>
      <c r="F5" s="587" t="s">
        <v>936</v>
      </c>
      <c r="G5" s="587" t="s">
        <v>935</v>
      </c>
      <c r="H5" s="587" t="s">
        <v>936</v>
      </c>
      <c r="I5" s="587" t="s">
        <v>935</v>
      </c>
      <c r="J5" s="587" t="s">
        <v>936</v>
      </c>
      <c r="K5" s="587" t="s">
        <v>935</v>
      </c>
      <c r="L5" s="587" t="s">
        <v>936</v>
      </c>
      <c r="M5" s="587" t="s">
        <v>935</v>
      </c>
      <c r="N5" s="587" t="s">
        <v>936</v>
      </c>
      <c r="O5" s="587" t="s">
        <v>935</v>
      </c>
      <c r="P5" s="587" t="s">
        <v>936</v>
      </c>
      <c r="Q5" s="587" t="s">
        <v>935</v>
      </c>
      <c r="R5" s="587" t="s">
        <v>936</v>
      </c>
    </row>
    <row r="6" spans="1:18" ht="24" customHeight="1" thickBot="1">
      <c r="A6" s="588" t="s">
        <v>172</v>
      </c>
      <c r="B6" s="589">
        <f>SUM(B12:B31)</f>
        <v>9173</v>
      </c>
      <c r="C6" s="589">
        <f>SUM(C12:C31)</f>
        <v>4738</v>
      </c>
      <c r="D6" s="589">
        <f>SUM(D12:D31)</f>
        <v>4435</v>
      </c>
      <c r="E6" s="589">
        <f>SUM(E12:E31)</f>
        <v>4619</v>
      </c>
      <c r="F6" s="589">
        <f aca="true" t="shared" si="0" ref="F6:R6">SUM(F12:F31)</f>
        <v>4359</v>
      </c>
      <c r="G6" s="589">
        <f t="shared" si="0"/>
        <v>14</v>
      </c>
      <c r="H6" s="589">
        <f t="shared" si="0"/>
        <v>21</v>
      </c>
      <c r="I6" s="589">
        <f t="shared" si="0"/>
        <v>1</v>
      </c>
      <c r="J6" s="589">
        <f t="shared" si="0"/>
        <v>0</v>
      </c>
      <c r="K6" s="589">
        <f t="shared" si="0"/>
        <v>8</v>
      </c>
      <c r="L6" s="590">
        <f t="shared" si="0"/>
        <v>0</v>
      </c>
      <c r="M6" s="589">
        <f t="shared" si="0"/>
        <v>19</v>
      </c>
      <c r="N6" s="589">
        <f t="shared" si="0"/>
        <v>6</v>
      </c>
      <c r="O6" s="589">
        <f t="shared" si="0"/>
        <v>77</v>
      </c>
      <c r="P6" s="589">
        <f t="shared" si="0"/>
        <v>49</v>
      </c>
      <c r="Q6" s="590">
        <f t="shared" si="0"/>
        <v>0</v>
      </c>
      <c r="R6" s="589">
        <f t="shared" si="0"/>
        <v>0</v>
      </c>
    </row>
    <row r="7" spans="1:18" ht="9" customHeight="1">
      <c r="A7" s="591"/>
      <c r="B7" s="592"/>
      <c r="C7" s="592"/>
      <c r="D7" s="592"/>
      <c r="E7" s="592"/>
      <c r="F7" s="592"/>
      <c r="G7" s="592"/>
      <c r="H7" s="592"/>
      <c r="I7" s="592"/>
      <c r="J7" s="592"/>
      <c r="K7" s="592"/>
      <c r="L7" s="592"/>
      <c r="M7" s="592"/>
      <c r="N7" s="592"/>
      <c r="O7" s="592"/>
      <c r="P7" s="592"/>
      <c r="Q7" s="592"/>
      <c r="R7" s="593"/>
    </row>
    <row r="8" spans="1:18" ht="24" customHeight="1">
      <c r="A8" s="594" t="s">
        <v>173</v>
      </c>
      <c r="B8" s="595">
        <f>C8+D8</f>
        <v>157</v>
      </c>
      <c r="C8" s="595">
        <f>E8+G8+I8+K8+M8+O8+Q8</f>
        <v>77</v>
      </c>
      <c r="D8" s="595">
        <f>F8+H8+J8+L8+N8+P8+R8</f>
        <v>80</v>
      </c>
      <c r="E8" s="595">
        <v>77</v>
      </c>
      <c r="F8" s="595">
        <v>80</v>
      </c>
      <c r="G8" s="596">
        <v>0</v>
      </c>
      <c r="H8" s="596">
        <v>0</v>
      </c>
      <c r="I8" s="596">
        <v>0</v>
      </c>
      <c r="J8" s="596">
        <v>0</v>
      </c>
      <c r="K8" s="597">
        <v>0</v>
      </c>
      <c r="L8" s="596">
        <v>0</v>
      </c>
      <c r="M8" s="596">
        <v>0</v>
      </c>
      <c r="N8" s="596">
        <v>0</v>
      </c>
      <c r="O8" s="596">
        <v>0</v>
      </c>
      <c r="P8" s="597">
        <v>0</v>
      </c>
      <c r="Q8" s="596">
        <v>0</v>
      </c>
      <c r="R8" s="596">
        <v>0</v>
      </c>
    </row>
    <row r="9" spans="1:18" ht="24" customHeight="1">
      <c r="A9" s="594" t="s">
        <v>956</v>
      </c>
      <c r="B9" s="595">
        <f>C9+D9</f>
        <v>8596</v>
      </c>
      <c r="C9" s="595">
        <f aca="true" t="shared" si="1" ref="C9:D31">E9+G9+I9+K9+M9+O9+Q9</f>
        <v>4405</v>
      </c>
      <c r="D9" s="595">
        <f t="shared" si="1"/>
        <v>4191</v>
      </c>
      <c r="E9" s="598">
        <v>4286</v>
      </c>
      <c r="F9" s="598">
        <v>4115</v>
      </c>
      <c r="G9" s="599">
        <v>14</v>
      </c>
      <c r="H9" s="598">
        <v>21</v>
      </c>
      <c r="I9" s="600">
        <v>1</v>
      </c>
      <c r="J9" s="598">
        <v>0</v>
      </c>
      <c r="K9" s="598">
        <v>8</v>
      </c>
      <c r="L9" s="600">
        <v>0</v>
      </c>
      <c r="M9" s="598">
        <v>19</v>
      </c>
      <c r="N9" s="598">
        <v>6</v>
      </c>
      <c r="O9" s="598">
        <v>77</v>
      </c>
      <c r="P9" s="598">
        <v>49</v>
      </c>
      <c r="Q9" s="600">
        <v>0</v>
      </c>
      <c r="R9" s="599">
        <v>0</v>
      </c>
    </row>
    <row r="10" spans="1:18" ht="24" customHeight="1">
      <c r="A10" s="594" t="s">
        <v>174</v>
      </c>
      <c r="B10" s="595">
        <f>C10+D10</f>
        <v>420</v>
      </c>
      <c r="C10" s="595">
        <f t="shared" si="1"/>
        <v>256</v>
      </c>
      <c r="D10" s="595">
        <f t="shared" si="1"/>
        <v>164</v>
      </c>
      <c r="E10" s="598">
        <v>256</v>
      </c>
      <c r="F10" s="598">
        <v>164</v>
      </c>
      <c r="G10" s="600">
        <v>0</v>
      </c>
      <c r="H10" s="600">
        <v>0</v>
      </c>
      <c r="I10" s="600">
        <v>0</v>
      </c>
      <c r="J10" s="600">
        <v>0</v>
      </c>
      <c r="K10" s="600">
        <v>0</v>
      </c>
      <c r="L10" s="600">
        <v>0</v>
      </c>
      <c r="M10" s="600">
        <v>0</v>
      </c>
      <c r="N10" s="600">
        <v>0</v>
      </c>
      <c r="O10" s="600">
        <v>0</v>
      </c>
      <c r="P10" s="600">
        <v>0</v>
      </c>
      <c r="Q10" s="600">
        <v>0</v>
      </c>
      <c r="R10" s="600">
        <v>0</v>
      </c>
    </row>
    <row r="11" spans="1:18" ht="9" customHeight="1">
      <c r="A11" s="591"/>
      <c r="B11" s="592"/>
      <c r="C11" s="592"/>
      <c r="D11" s="592"/>
      <c r="E11" s="592"/>
      <c r="F11" s="592"/>
      <c r="G11" s="592"/>
      <c r="H11" s="592"/>
      <c r="I11" s="592"/>
      <c r="J11" s="592"/>
      <c r="K11" s="592"/>
      <c r="L11" s="592"/>
      <c r="M11" s="592"/>
      <c r="N11" s="592"/>
      <c r="O11" s="1096"/>
      <c r="P11" s="592"/>
      <c r="Q11" s="592"/>
      <c r="R11" s="593"/>
    </row>
    <row r="12" spans="1:18" ht="24" customHeight="1">
      <c r="A12" s="601" t="s">
        <v>175</v>
      </c>
      <c r="B12" s="602">
        <f>C12+D12</f>
        <v>2593</v>
      </c>
      <c r="C12" s="595">
        <f t="shared" si="1"/>
        <v>1327</v>
      </c>
      <c r="D12" s="595">
        <f t="shared" si="1"/>
        <v>1266</v>
      </c>
      <c r="E12" s="571">
        <v>1297</v>
      </c>
      <c r="F12" s="571">
        <v>1240</v>
      </c>
      <c r="G12" s="603">
        <v>4</v>
      </c>
      <c r="H12" s="603">
        <v>2</v>
      </c>
      <c r="I12" s="569">
        <v>0</v>
      </c>
      <c r="J12" s="569">
        <v>0</v>
      </c>
      <c r="K12" s="572">
        <v>1</v>
      </c>
      <c r="L12" s="600">
        <v>0</v>
      </c>
      <c r="M12" s="572">
        <v>4</v>
      </c>
      <c r="N12" s="604">
        <v>3</v>
      </c>
      <c r="O12" s="1097">
        <v>21</v>
      </c>
      <c r="P12" s="572">
        <v>21</v>
      </c>
      <c r="Q12" s="600">
        <v>0</v>
      </c>
      <c r="R12" s="600">
        <v>0</v>
      </c>
    </row>
    <row r="13" spans="1:18" ht="24" customHeight="1">
      <c r="A13" s="601" t="s">
        <v>176</v>
      </c>
      <c r="B13" s="602">
        <f aca="true" t="shared" si="2" ref="B13:B31">C13+D13</f>
        <v>1430</v>
      </c>
      <c r="C13" s="595">
        <f t="shared" si="1"/>
        <v>754</v>
      </c>
      <c r="D13" s="595">
        <f t="shared" si="1"/>
        <v>676</v>
      </c>
      <c r="E13" s="571">
        <v>728</v>
      </c>
      <c r="F13" s="571">
        <v>662</v>
      </c>
      <c r="G13" s="600">
        <v>2</v>
      </c>
      <c r="H13" s="572">
        <v>10</v>
      </c>
      <c r="I13" s="600">
        <v>1</v>
      </c>
      <c r="J13" s="600">
        <v>0</v>
      </c>
      <c r="K13" s="572">
        <v>5</v>
      </c>
      <c r="L13" s="600">
        <v>0</v>
      </c>
      <c r="M13" s="572">
        <v>4</v>
      </c>
      <c r="N13" s="600">
        <v>0</v>
      </c>
      <c r="O13" s="1097">
        <v>14</v>
      </c>
      <c r="P13" s="572">
        <v>4</v>
      </c>
      <c r="Q13" s="600">
        <v>0</v>
      </c>
      <c r="R13" s="600">
        <v>0</v>
      </c>
    </row>
    <row r="14" spans="1:18" ht="24" customHeight="1">
      <c r="A14" s="601" t="s">
        <v>177</v>
      </c>
      <c r="B14" s="602">
        <f t="shared" si="2"/>
        <v>739</v>
      </c>
      <c r="C14" s="595">
        <f t="shared" si="1"/>
        <v>361</v>
      </c>
      <c r="D14" s="595">
        <f t="shared" si="1"/>
        <v>378</v>
      </c>
      <c r="E14" s="571">
        <v>352</v>
      </c>
      <c r="F14" s="571">
        <v>372</v>
      </c>
      <c r="G14" s="604">
        <v>2</v>
      </c>
      <c r="H14" s="603">
        <v>3</v>
      </c>
      <c r="I14" s="600">
        <v>0</v>
      </c>
      <c r="J14" s="600">
        <v>0</v>
      </c>
      <c r="K14" s="600">
        <v>1</v>
      </c>
      <c r="L14" s="600">
        <v>0</v>
      </c>
      <c r="M14" s="600">
        <v>2</v>
      </c>
      <c r="N14" s="600">
        <v>1</v>
      </c>
      <c r="O14" s="1097">
        <v>4</v>
      </c>
      <c r="P14" s="572">
        <v>2</v>
      </c>
      <c r="Q14" s="600">
        <v>0</v>
      </c>
      <c r="R14" s="600">
        <v>0</v>
      </c>
    </row>
    <row r="15" spans="1:18" ht="24" customHeight="1">
      <c r="A15" s="601" t="s">
        <v>178</v>
      </c>
      <c r="B15" s="602">
        <f t="shared" si="2"/>
        <v>217</v>
      </c>
      <c r="C15" s="595">
        <f t="shared" si="1"/>
        <v>114</v>
      </c>
      <c r="D15" s="595">
        <f t="shared" si="1"/>
        <v>103</v>
      </c>
      <c r="E15" s="571">
        <v>111</v>
      </c>
      <c r="F15" s="571">
        <v>103</v>
      </c>
      <c r="G15" s="600">
        <v>0</v>
      </c>
      <c r="H15" s="600">
        <v>0</v>
      </c>
      <c r="I15" s="600">
        <v>0</v>
      </c>
      <c r="J15" s="600">
        <v>0</v>
      </c>
      <c r="K15" s="600">
        <v>0</v>
      </c>
      <c r="L15" s="600">
        <v>0</v>
      </c>
      <c r="M15" s="600">
        <v>0</v>
      </c>
      <c r="N15" s="604">
        <v>0</v>
      </c>
      <c r="O15" s="1097">
        <v>3</v>
      </c>
      <c r="P15" s="600">
        <v>0</v>
      </c>
      <c r="Q15" s="600">
        <v>0</v>
      </c>
      <c r="R15" s="600">
        <v>0</v>
      </c>
    </row>
    <row r="16" spans="1:18" ht="24" customHeight="1">
      <c r="A16" s="605" t="s">
        <v>179</v>
      </c>
      <c r="B16" s="602">
        <f t="shared" si="2"/>
        <v>554</v>
      </c>
      <c r="C16" s="595">
        <f t="shared" si="1"/>
        <v>283</v>
      </c>
      <c r="D16" s="595">
        <f t="shared" si="1"/>
        <v>271</v>
      </c>
      <c r="E16" s="571">
        <v>278</v>
      </c>
      <c r="F16" s="571">
        <v>265</v>
      </c>
      <c r="G16" s="600">
        <v>1</v>
      </c>
      <c r="H16" s="604">
        <v>0</v>
      </c>
      <c r="I16" s="600">
        <v>0</v>
      </c>
      <c r="J16" s="604">
        <v>0</v>
      </c>
      <c r="K16" s="600">
        <v>0</v>
      </c>
      <c r="L16" s="600">
        <v>0</v>
      </c>
      <c r="M16" s="600">
        <v>1</v>
      </c>
      <c r="N16" s="604">
        <v>0</v>
      </c>
      <c r="O16" s="1097">
        <v>3</v>
      </c>
      <c r="P16" s="572">
        <v>6</v>
      </c>
      <c r="Q16" s="600">
        <v>0</v>
      </c>
      <c r="R16" s="604">
        <v>0</v>
      </c>
    </row>
    <row r="17" spans="1:18" ht="24" customHeight="1">
      <c r="A17" s="601" t="s">
        <v>180</v>
      </c>
      <c r="B17" s="602">
        <f t="shared" si="2"/>
        <v>607</v>
      </c>
      <c r="C17" s="595">
        <f t="shared" si="1"/>
        <v>328</v>
      </c>
      <c r="D17" s="595">
        <f t="shared" si="1"/>
        <v>279</v>
      </c>
      <c r="E17" s="571">
        <v>325</v>
      </c>
      <c r="F17" s="571">
        <v>276</v>
      </c>
      <c r="G17" s="604">
        <v>0</v>
      </c>
      <c r="H17" s="604">
        <v>0</v>
      </c>
      <c r="I17" s="600">
        <v>0</v>
      </c>
      <c r="J17" s="600">
        <v>0</v>
      </c>
      <c r="K17" s="572">
        <v>0</v>
      </c>
      <c r="L17" s="600">
        <v>0</v>
      </c>
      <c r="M17" s="604">
        <v>0</v>
      </c>
      <c r="N17" s="600">
        <v>0</v>
      </c>
      <c r="O17" s="1097">
        <v>3</v>
      </c>
      <c r="P17" s="572">
        <v>3</v>
      </c>
      <c r="Q17" s="600">
        <v>0</v>
      </c>
      <c r="R17" s="600">
        <v>0</v>
      </c>
    </row>
    <row r="18" spans="1:18" ht="24" customHeight="1">
      <c r="A18" s="601" t="s">
        <v>181</v>
      </c>
      <c r="B18" s="602">
        <f t="shared" si="2"/>
        <v>340</v>
      </c>
      <c r="C18" s="595">
        <f t="shared" si="1"/>
        <v>169</v>
      </c>
      <c r="D18" s="595">
        <f t="shared" si="1"/>
        <v>171</v>
      </c>
      <c r="E18" s="571">
        <v>161</v>
      </c>
      <c r="F18" s="571">
        <v>165</v>
      </c>
      <c r="G18" s="600">
        <v>1</v>
      </c>
      <c r="H18" s="600">
        <v>2</v>
      </c>
      <c r="I18" s="600">
        <v>0</v>
      </c>
      <c r="J18" s="600">
        <v>0</v>
      </c>
      <c r="K18" s="604">
        <v>0</v>
      </c>
      <c r="L18" s="600">
        <v>0</v>
      </c>
      <c r="M18" s="600">
        <v>2</v>
      </c>
      <c r="N18" s="600">
        <v>2</v>
      </c>
      <c r="O18" s="1097">
        <v>5</v>
      </c>
      <c r="P18" s="572">
        <v>2</v>
      </c>
      <c r="Q18" s="600">
        <v>0</v>
      </c>
      <c r="R18" s="600">
        <v>0</v>
      </c>
    </row>
    <row r="19" spans="1:18" ht="24" customHeight="1">
      <c r="A19" s="601" t="s">
        <v>182</v>
      </c>
      <c r="B19" s="602">
        <f t="shared" si="2"/>
        <v>523</v>
      </c>
      <c r="C19" s="595">
        <f t="shared" si="1"/>
        <v>269</v>
      </c>
      <c r="D19" s="595">
        <f t="shared" si="1"/>
        <v>254</v>
      </c>
      <c r="E19" s="571">
        <v>261</v>
      </c>
      <c r="F19" s="571">
        <v>249</v>
      </c>
      <c r="G19" s="604">
        <v>1</v>
      </c>
      <c r="H19" s="603">
        <v>1</v>
      </c>
      <c r="I19" s="600">
        <v>0</v>
      </c>
      <c r="J19" s="600">
        <v>0</v>
      </c>
      <c r="K19" s="600">
        <v>0</v>
      </c>
      <c r="L19" s="600">
        <v>0</v>
      </c>
      <c r="M19" s="600">
        <v>1</v>
      </c>
      <c r="N19" s="600">
        <v>0</v>
      </c>
      <c r="O19" s="1097">
        <v>6</v>
      </c>
      <c r="P19" s="572">
        <v>4</v>
      </c>
      <c r="Q19" s="600">
        <v>0</v>
      </c>
      <c r="R19" s="600">
        <v>0</v>
      </c>
    </row>
    <row r="20" spans="1:18" ht="24" customHeight="1">
      <c r="A20" s="601" t="s">
        <v>183</v>
      </c>
      <c r="B20" s="602">
        <f t="shared" si="2"/>
        <v>300</v>
      </c>
      <c r="C20" s="595">
        <f t="shared" si="1"/>
        <v>152</v>
      </c>
      <c r="D20" s="595">
        <f t="shared" si="1"/>
        <v>148</v>
      </c>
      <c r="E20" s="571">
        <v>150</v>
      </c>
      <c r="F20" s="571">
        <v>145</v>
      </c>
      <c r="G20" s="600">
        <v>0</v>
      </c>
      <c r="H20" s="600">
        <v>0</v>
      </c>
      <c r="I20" s="600">
        <v>0</v>
      </c>
      <c r="J20" s="600">
        <v>0</v>
      </c>
      <c r="K20" s="600">
        <v>0</v>
      </c>
      <c r="L20" s="600">
        <v>0</v>
      </c>
      <c r="M20" s="600">
        <v>0</v>
      </c>
      <c r="N20" s="600">
        <v>0</v>
      </c>
      <c r="O20" s="1097">
        <v>2</v>
      </c>
      <c r="P20" s="572">
        <v>3</v>
      </c>
      <c r="Q20" s="600">
        <v>0</v>
      </c>
      <c r="R20" s="600">
        <v>0</v>
      </c>
    </row>
    <row r="21" spans="1:24" ht="24" customHeight="1">
      <c r="A21" s="606" t="s">
        <v>184</v>
      </c>
      <c r="B21" s="602">
        <f t="shared" si="2"/>
        <v>299</v>
      </c>
      <c r="C21" s="595">
        <f t="shared" si="1"/>
        <v>162</v>
      </c>
      <c r="D21" s="595">
        <f t="shared" si="1"/>
        <v>137</v>
      </c>
      <c r="E21" s="571">
        <v>159</v>
      </c>
      <c r="F21" s="571">
        <v>135</v>
      </c>
      <c r="G21" s="604">
        <v>0</v>
      </c>
      <c r="H21" s="600">
        <v>1</v>
      </c>
      <c r="I21" s="600">
        <v>0</v>
      </c>
      <c r="J21" s="600">
        <v>0</v>
      </c>
      <c r="K21" s="604">
        <v>0</v>
      </c>
      <c r="L21" s="600">
        <v>0</v>
      </c>
      <c r="M21" s="600">
        <v>0</v>
      </c>
      <c r="N21" s="600">
        <v>0</v>
      </c>
      <c r="O21" s="1097">
        <v>3</v>
      </c>
      <c r="P21" s="572">
        <v>1</v>
      </c>
      <c r="Q21" s="600">
        <v>0</v>
      </c>
      <c r="R21" s="600">
        <v>0</v>
      </c>
      <c r="X21" s="508"/>
    </row>
    <row r="22" spans="1:18" ht="24" customHeight="1">
      <c r="A22" s="607" t="s">
        <v>185</v>
      </c>
      <c r="B22" s="602">
        <f t="shared" si="2"/>
        <v>163</v>
      </c>
      <c r="C22" s="595">
        <f t="shared" si="1"/>
        <v>81</v>
      </c>
      <c r="D22" s="595">
        <f t="shared" si="1"/>
        <v>82</v>
      </c>
      <c r="E22" s="571">
        <v>74</v>
      </c>
      <c r="F22" s="571">
        <v>81</v>
      </c>
      <c r="G22" s="600">
        <v>0</v>
      </c>
      <c r="H22" s="600">
        <v>1</v>
      </c>
      <c r="I22" s="600">
        <v>0</v>
      </c>
      <c r="J22" s="600">
        <v>0</v>
      </c>
      <c r="K22" s="600">
        <v>0</v>
      </c>
      <c r="L22" s="600">
        <v>0</v>
      </c>
      <c r="M22" s="600">
        <v>1</v>
      </c>
      <c r="N22" s="600">
        <v>0</v>
      </c>
      <c r="O22" s="1097">
        <v>6</v>
      </c>
      <c r="P22" s="600">
        <v>0</v>
      </c>
      <c r="Q22" s="600">
        <v>0</v>
      </c>
      <c r="R22" s="600">
        <v>0</v>
      </c>
    </row>
    <row r="23" spans="1:18" ht="24" customHeight="1">
      <c r="A23" s="601" t="s">
        <v>186</v>
      </c>
      <c r="B23" s="602">
        <f t="shared" si="2"/>
        <v>243</v>
      </c>
      <c r="C23" s="595">
        <f t="shared" si="1"/>
        <v>129</v>
      </c>
      <c r="D23" s="595">
        <f t="shared" si="1"/>
        <v>114</v>
      </c>
      <c r="E23" s="571">
        <v>127</v>
      </c>
      <c r="F23" s="571">
        <v>113</v>
      </c>
      <c r="G23" s="600">
        <v>0</v>
      </c>
      <c r="H23" s="600">
        <v>0</v>
      </c>
      <c r="I23" s="600">
        <v>0</v>
      </c>
      <c r="J23" s="600">
        <v>0</v>
      </c>
      <c r="K23" s="600">
        <v>0</v>
      </c>
      <c r="L23" s="600">
        <v>0</v>
      </c>
      <c r="M23" s="600">
        <v>1</v>
      </c>
      <c r="N23" s="604">
        <v>0</v>
      </c>
      <c r="O23" s="1097">
        <v>1</v>
      </c>
      <c r="P23" s="600">
        <v>1</v>
      </c>
      <c r="Q23" s="600">
        <v>0</v>
      </c>
      <c r="R23" s="600">
        <v>0</v>
      </c>
    </row>
    <row r="24" spans="1:18" ht="24" customHeight="1">
      <c r="A24" s="601" t="s">
        <v>187</v>
      </c>
      <c r="B24" s="602">
        <f t="shared" si="2"/>
        <v>104</v>
      </c>
      <c r="C24" s="595">
        <f t="shared" si="1"/>
        <v>56</v>
      </c>
      <c r="D24" s="595">
        <f t="shared" si="1"/>
        <v>48</v>
      </c>
      <c r="E24" s="571">
        <v>54</v>
      </c>
      <c r="F24" s="571">
        <v>48</v>
      </c>
      <c r="G24" s="600">
        <v>0</v>
      </c>
      <c r="H24" s="604">
        <v>0</v>
      </c>
      <c r="I24" s="600">
        <v>0</v>
      </c>
      <c r="J24" s="600">
        <v>0</v>
      </c>
      <c r="K24" s="600">
        <v>0</v>
      </c>
      <c r="L24" s="600">
        <v>0</v>
      </c>
      <c r="M24" s="600">
        <v>0</v>
      </c>
      <c r="N24" s="600">
        <v>0</v>
      </c>
      <c r="O24" s="600">
        <v>2</v>
      </c>
      <c r="P24" s="604">
        <v>0</v>
      </c>
      <c r="Q24" s="600">
        <v>0</v>
      </c>
      <c r="R24" s="600">
        <v>0</v>
      </c>
    </row>
    <row r="25" spans="1:18" ht="24" customHeight="1">
      <c r="A25" s="605" t="s">
        <v>188</v>
      </c>
      <c r="B25" s="602">
        <f t="shared" si="2"/>
        <v>216</v>
      </c>
      <c r="C25" s="595">
        <f t="shared" si="1"/>
        <v>117</v>
      </c>
      <c r="D25" s="595">
        <f t="shared" si="1"/>
        <v>99</v>
      </c>
      <c r="E25" s="571">
        <v>116</v>
      </c>
      <c r="F25" s="571">
        <v>99</v>
      </c>
      <c r="G25" s="600">
        <v>0</v>
      </c>
      <c r="H25" s="600">
        <v>0</v>
      </c>
      <c r="I25" s="600">
        <v>0</v>
      </c>
      <c r="J25" s="600">
        <v>0</v>
      </c>
      <c r="K25" s="600">
        <v>0</v>
      </c>
      <c r="L25" s="600">
        <v>0</v>
      </c>
      <c r="M25" s="604">
        <v>1</v>
      </c>
      <c r="N25" s="600">
        <v>0</v>
      </c>
      <c r="O25" s="600">
        <v>0</v>
      </c>
      <c r="P25" s="600">
        <v>0</v>
      </c>
      <c r="Q25" s="600">
        <v>0</v>
      </c>
      <c r="R25" s="600">
        <v>0</v>
      </c>
    </row>
    <row r="26" spans="1:18" ht="24" customHeight="1">
      <c r="A26" s="601" t="s">
        <v>189</v>
      </c>
      <c r="B26" s="602">
        <f t="shared" si="2"/>
        <v>68</v>
      </c>
      <c r="C26" s="595">
        <f t="shared" si="1"/>
        <v>30</v>
      </c>
      <c r="D26" s="595">
        <f t="shared" si="1"/>
        <v>38</v>
      </c>
      <c r="E26" s="571">
        <v>30</v>
      </c>
      <c r="F26" s="571">
        <v>38</v>
      </c>
      <c r="G26" s="600">
        <v>0</v>
      </c>
      <c r="H26" s="600">
        <v>0</v>
      </c>
      <c r="I26" s="600">
        <v>0</v>
      </c>
      <c r="J26" s="600">
        <v>0</v>
      </c>
      <c r="K26" s="600">
        <v>0</v>
      </c>
      <c r="L26" s="600">
        <v>0</v>
      </c>
      <c r="M26" s="600">
        <v>0</v>
      </c>
      <c r="N26" s="600">
        <v>0</v>
      </c>
      <c r="O26" s="1098">
        <v>0</v>
      </c>
      <c r="P26" s="600">
        <v>0</v>
      </c>
      <c r="Q26" s="600">
        <v>0</v>
      </c>
      <c r="R26" s="600">
        <v>0</v>
      </c>
    </row>
    <row r="27" spans="1:18" ht="24" customHeight="1">
      <c r="A27" s="601" t="s">
        <v>190</v>
      </c>
      <c r="B27" s="602">
        <f t="shared" si="2"/>
        <v>225</v>
      </c>
      <c r="C27" s="595">
        <f t="shared" si="1"/>
        <v>122</v>
      </c>
      <c r="D27" s="595">
        <f t="shared" si="1"/>
        <v>103</v>
      </c>
      <c r="E27" s="571">
        <v>119</v>
      </c>
      <c r="F27" s="571">
        <v>103</v>
      </c>
      <c r="G27" s="600">
        <v>2</v>
      </c>
      <c r="H27" s="600">
        <v>0</v>
      </c>
      <c r="I27" s="600">
        <v>0</v>
      </c>
      <c r="J27" s="600">
        <v>0</v>
      </c>
      <c r="K27" s="600">
        <v>0</v>
      </c>
      <c r="L27" s="600">
        <v>0</v>
      </c>
      <c r="M27" s="600">
        <v>0</v>
      </c>
      <c r="N27" s="600">
        <v>0</v>
      </c>
      <c r="O27" s="1097">
        <v>1</v>
      </c>
      <c r="P27" s="604">
        <v>0</v>
      </c>
      <c r="Q27" s="600">
        <v>0</v>
      </c>
      <c r="R27" s="600">
        <v>0</v>
      </c>
    </row>
    <row r="28" spans="1:18" ht="24" customHeight="1">
      <c r="A28" s="601" t="s">
        <v>191</v>
      </c>
      <c r="B28" s="602">
        <f t="shared" si="2"/>
        <v>62</v>
      </c>
      <c r="C28" s="595">
        <f t="shared" si="1"/>
        <v>30</v>
      </c>
      <c r="D28" s="595">
        <f t="shared" si="1"/>
        <v>32</v>
      </c>
      <c r="E28" s="571">
        <v>30</v>
      </c>
      <c r="F28" s="571">
        <v>32</v>
      </c>
      <c r="G28" s="600">
        <v>0</v>
      </c>
      <c r="H28" s="604">
        <v>0</v>
      </c>
      <c r="I28" s="600">
        <v>0</v>
      </c>
      <c r="J28" s="600">
        <v>0</v>
      </c>
      <c r="K28" s="600">
        <v>0</v>
      </c>
      <c r="L28" s="600">
        <v>0</v>
      </c>
      <c r="M28" s="600">
        <v>0</v>
      </c>
      <c r="N28" s="600">
        <v>0</v>
      </c>
      <c r="O28" s="600">
        <v>0</v>
      </c>
      <c r="P28" s="600">
        <v>0</v>
      </c>
      <c r="Q28" s="600">
        <v>0</v>
      </c>
      <c r="R28" s="600">
        <v>0</v>
      </c>
    </row>
    <row r="29" spans="1:18" ht="24" customHeight="1">
      <c r="A29" s="601" t="s">
        <v>192</v>
      </c>
      <c r="B29" s="602">
        <f t="shared" si="2"/>
        <v>81</v>
      </c>
      <c r="C29" s="595">
        <f t="shared" si="1"/>
        <v>45</v>
      </c>
      <c r="D29" s="595">
        <f t="shared" si="1"/>
        <v>36</v>
      </c>
      <c r="E29" s="571">
        <v>45</v>
      </c>
      <c r="F29" s="571">
        <v>36</v>
      </c>
      <c r="G29" s="604">
        <v>0</v>
      </c>
      <c r="H29" s="600">
        <v>0</v>
      </c>
      <c r="I29" s="600">
        <v>0</v>
      </c>
      <c r="J29" s="600">
        <v>0</v>
      </c>
      <c r="K29" s="600">
        <v>0</v>
      </c>
      <c r="L29" s="600">
        <v>0</v>
      </c>
      <c r="M29" s="604">
        <v>0</v>
      </c>
      <c r="N29" s="600">
        <v>0</v>
      </c>
      <c r="O29" s="600">
        <v>0</v>
      </c>
      <c r="P29" s="600">
        <v>0</v>
      </c>
      <c r="Q29" s="600">
        <v>0</v>
      </c>
      <c r="R29" s="600">
        <v>0</v>
      </c>
    </row>
    <row r="30" spans="1:18" ht="24" customHeight="1">
      <c r="A30" s="601" t="s">
        <v>193</v>
      </c>
      <c r="B30" s="602">
        <f t="shared" si="2"/>
        <v>285</v>
      </c>
      <c r="C30" s="595">
        <f t="shared" si="1"/>
        <v>137</v>
      </c>
      <c r="D30" s="595">
        <f t="shared" si="1"/>
        <v>148</v>
      </c>
      <c r="E30" s="571">
        <v>134</v>
      </c>
      <c r="F30" s="571">
        <v>145</v>
      </c>
      <c r="G30" s="600">
        <v>1</v>
      </c>
      <c r="H30" s="604">
        <v>1</v>
      </c>
      <c r="I30" s="600">
        <v>0</v>
      </c>
      <c r="J30" s="600">
        <v>0</v>
      </c>
      <c r="K30" s="600">
        <v>0</v>
      </c>
      <c r="L30" s="600">
        <v>0</v>
      </c>
      <c r="M30" s="600">
        <v>2</v>
      </c>
      <c r="N30" s="600">
        <v>0</v>
      </c>
      <c r="O30" s="600">
        <v>0</v>
      </c>
      <c r="P30" s="600">
        <v>2</v>
      </c>
      <c r="Q30" s="600">
        <v>0</v>
      </c>
      <c r="R30" s="600">
        <v>0</v>
      </c>
    </row>
    <row r="31" spans="1:18" ht="24" customHeight="1">
      <c r="A31" s="601" t="s">
        <v>194</v>
      </c>
      <c r="B31" s="602">
        <f t="shared" si="2"/>
        <v>124</v>
      </c>
      <c r="C31" s="595">
        <f t="shared" si="1"/>
        <v>72</v>
      </c>
      <c r="D31" s="595">
        <f t="shared" si="1"/>
        <v>52</v>
      </c>
      <c r="E31" s="571">
        <v>68</v>
      </c>
      <c r="F31" s="571">
        <v>52</v>
      </c>
      <c r="G31" s="600">
        <v>0</v>
      </c>
      <c r="H31" s="600">
        <v>0</v>
      </c>
      <c r="I31" s="600">
        <v>0</v>
      </c>
      <c r="J31" s="604">
        <v>0</v>
      </c>
      <c r="K31" s="569">
        <v>1</v>
      </c>
      <c r="L31" s="600">
        <v>0</v>
      </c>
      <c r="M31" s="600">
        <v>0</v>
      </c>
      <c r="N31" s="600">
        <v>0</v>
      </c>
      <c r="O31" s="600">
        <v>3</v>
      </c>
      <c r="P31" s="604">
        <v>0</v>
      </c>
      <c r="Q31" s="600">
        <v>0</v>
      </c>
      <c r="R31" s="600">
        <v>0</v>
      </c>
    </row>
    <row r="34" spans="2:18" s="1064" customFormat="1" ht="12">
      <c r="B34" s="1062"/>
      <c r="C34" s="1062"/>
      <c r="D34" s="1062"/>
      <c r="E34" s="1062"/>
      <c r="F34" s="1062"/>
      <c r="G34" s="1062"/>
      <c r="H34" s="1062"/>
      <c r="I34" s="1062"/>
      <c r="J34" s="1062"/>
      <c r="K34" s="1062"/>
      <c r="L34" s="1062"/>
      <c r="M34" s="1062"/>
      <c r="N34" s="1062"/>
      <c r="O34" s="1062"/>
      <c r="P34" s="1062"/>
      <c r="Q34" s="1063"/>
      <c r="R34" s="1062"/>
    </row>
  </sheetData>
  <sheetProtection/>
  <mergeCells count="8">
    <mergeCell ref="M3:N4"/>
    <mergeCell ref="K3:L4"/>
    <mergeCell ref="O3:P4"/>
    <mergeCell ref="Q3:R4"/>
    <mergeCell ref="B3:D4"/>
    <mergeCell ref="E3:F4"/>
    <mergeCell ref="G3:H4"/>
    <mergeCell ref="I3:J4"/>
  </mergeCells>
  <conditionalFormatting sqref="A1:IV65536">
    <cfRule type="expression" priority="1" dxfId="6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2" r:id="rId1"/>
  <headerFooter alignWithMargins="0">
    <oddFooter>&amp;C&amp;A</oddFooter>
  </headerFooter>
</worksheet>
</file>

<file path=xl/worksheets/sheet31.xml><?xml version="1.0" encoding="utf-8"?>
<worksheet xmlns="http://schemas.openxmlformats.org/spreadsheetml/2006/main" xmlns:r="http://schemas.openxmlformats.org/officeDocument/2006/relationships">
  <sheetPr codeName="Sheet32">
    <tabColor theme="5" tint="0.5999900102615356"/>
  </sheetPr>
  <dimension ref="A1:Y31"/>
  <sheetViews>
    <sheetView showGridLines="0" zoomScaleSheetLayoutView="80" workbookViewId="0" topLeftCell="A25">
      <selection activeCell="V50" sqref="V50"/>
    </sheetView>
  </sheetViews>
  <sheetFormatPr defaultColWidth="8.875" defaultRowHeight="13.5"/>
  <cols>
    <col min="1" max="1" width="8.875" style="541" customWidth="1"/>
    <col min="2" max="2" width="8.125" style="541" customWidth="1"/>
    <col min="3" max="7" width="5.50390625" style="541" customWidth="1"/>
    <col min="8" max="10" width="8.75390625" style="541" customWidth="1"/>
    <col min="11" max="12" width="7.50390625" style="541" customWidth="1"/>
    <col min="13" max="18" width="3.50390625" style="543" bestFit="1" customWidth="1"/>
    <col min="19" max="21" width="3.50390625" style="541" bestFit="1" customWidth="1"/>
    <col min="22" max="16384" width="8.875" style="541" customWidth="1"/>
  </cols>
  <sheetData>
    <row r="1" ht="17.25" customHeight="1">
      <c r="G1" s="542"/>
    </row>
    <row r="2" spans="7:12" ht="12" customHeight="1">
      <c r="G2" s="542"/>
      <c r="L2" s="544" t="s">
        <v>260</v>
      </c>
    </row>
    <row r="3" spans="1:12" ht="19.5" customHeight="1">
      <c r="A3" s="545"/>
      <c r="B3" s="546" t="s">
        <v>195</v>
      </c>
      <c r="C3" s="547"/>
      <c r="D3" s="547"/>
      <c r="E3" s="547"/>
      <c r="F3" s="547"/>
      <c r="G3" s="547"/>
      <c r="H3" s="547"/>
      <c r="I3" s="547"/>
      <c r="J3" s="548"/>
      <c r="K3" s="1440" t="s">
        <v>1021</v>
      </c>
      <c r="L3" s="1440" t="s">
        <v>1022</v>
      </c>
    </row>
    <row r="4" spans="1:13" ht="19.5" customHeight="1">
      <c r="A4" s="549"/>
      <c r="B4" s="1440" t="s">
        <v>1017</v>
      </c>
      <c r="C4" s="546" t="s">
        <v>261</v>
      </c>
      <c r="D4" s="547"/>
      <c r="E4" s="547"/>
      <c r="F4" s="550"/>
      <c r="G4" s="550"/>
      <c r="H4" s="1440" t="s">
        <v>1018</v>
      </c>
      <c r="I4" s="1440" t="s">
        <v>1019</v>
      </c>
      <c r="J4" s="1440" t="s">
        <v>1020</v>
      </c>
      <c r="K4" s="1191"/>
      <c r="L4" s="1443"/>
      <c r="M4" s="551"/>
    </row>
    <row r="5" spans="1:13" ht="19.5" customHeight="1" thickBot="1">
      <c r="A5" s="552"/>
      <c r="B5" s="1441"/>
      <c r="C5" s="553" t="s">
        <v>915</v>
      </c>
      <c r="D5" s="553" t="s">
        <v>143</v>
      </c>
      <c r="E5" s="553" t="s">
        <v>197</v>
      </c>
      <c r="F5" s="553" t="s">
        <v>198</v>
      </c>
      <c r="G5" s="554" t="s">
        <v>262</v>
      </c>
      <c r="H5" s="1441"/>
      <c r="I5" s="1442"/>
      <c r="J5" s="1442"/>
      <c r="K5" s="1442"/>
      <c r="L5" s="1444"/>
      <c r="M5" s="551"/>
    </row>
    <row r="6" spans="1:25" ht="24" customHeight="1" thickBot="1">
      <c r="A6" s="555" t="s">
        <v>172</v>
      </c>
      <c r="B6" s="556">
        <f aca="true" t="shared" si="0" ref="B6:H6">SUM(B12:B31)</f>
        <v>474</v>
      </c>
      <c r="C6" s="556">
        <f t="shared" si="0"/>
        <v>12</v>
      </c>
      <c r="D6" s="556">
        <f t="shared" si="0"/>
        <v>11</v>
      </c>
      <c r="E6" s="556">
        <f t="shared" si="0"/>
        <v>0</v>
      </c>
      <c r="F6" s="556">
        <f t="shared" si="0"/>
        <v>0</v>
      </c>
      <c r="G6" s="556">
        <f t="shared" si="0"/>
        <v>1</v>
      </c>
      <c r="H6" s="556">
        <f t="shared" si="0"/>
        <v>99</v>
      </c>
      <c r="I6" s="556">
        <f>SUM(I12:I31)</f>
        <v>8962</v>
      </c>
      <c r="J6" s="556">
        <f>SUM(J12:J31)</f>
        <v>25</v>
      </c>
      <c r="K6" s="557">
        <f>('- 27 -'!E6+'- 27 -'!F6)/'- 27 -'!B6*100</f>
        <v>97.87419601002944</v>
      </c>
      <c r="L6" s="557">
        <f>(C6+'- 27 -'!M6+'- 27 -'!N6)/'- 27 -'!B6*100</f>
        <v>0.4033576801482612</v>
      </c>
      <c r="M6" s="551"/>
      <c r="N6" s="551"/>
      <c r="O6" s="551"/>
      <c r="P6" s="551"/>
      <c r="Q6" s="551"/>
      <c r="R6" s="551"/>
      <c r="S6" s="551"/>
      <c r="T6" s="551"/>
      <c r="U6" s="551"/>
      <c r="V6" s="551"/>
      <c r="W6" s="551"/>
      <c r="X6" s="551"/>
      <c r="Y6" s="551"/>
    </row>
    <row r="7" spans="1:20" ht="10.5" customHeight="1">
      <c r="A7" s="558"/>
      <c r="B7" s="559"/>
      <c r="C7" s="559"/>
      <c r="D7" s="559"/>
      <c r="E7" s="559"/>
      <c r="F7" s="559"/>
      <c r="G7" s="559"/>
      <c r="H7" s="559"/>
      <c r="I7" s="559"/>
      <c r="J7" s="559"/>
      <c r="K7" s="560"/>
      <c r="L7" s="561"/>
      <c r="T7" s="562"/>
    </row>
    <row r="8" spans="1:18" s="568" customFormat="1" ht="24" customHeight="1">
      <c r="A8" s="563" t="s">
        <v>173</v>
      </c>
      <c r="B8" s="564">
        <v>8</v>
      </c>
      <c r="C8" s="565">
        <f>SUM(D8:G8)</f>
        <v>0</v>
      </c>
      <c r="D8" s="565">
        <v>0</v>
      </c>
      <c r="E8" s="565">
        <v>0</v>
      </c>
      <c r="F8" s="565">
        <v>0</v>
      </c>
      <c r="G8" s="565">
        <v>0</v>
      </c>
      <c r="H8" s="565">
        <v>0</v>
      </c>
      <c r="I8" s="564">
        <v>157</v>
      </c>
      <c r="J8" s="565">
        <v>0</v>
      </c>
      <c r="K8" s="566">
        <f>('- 27 -'!E8+'- 27 -'!F8)/'- 27 -'!B8*100</f>
        <v>100</v>
      </c>
      <c r="L8" s="567">
        <f>(C8+'- 27 -'!M8+'- 27 -'!N8)/'- 27 -'!B8*100</f>
        <v>0</v>
      </c>
      <c r="M8" s="531"/>
      <c r="N8" s="531"/>
      <c r="O8" s="531"/>
      <c r="P8" s="531"/>
      <c r="Q8" s="531"/>
      <c r="R8" s="531"/>
    </row>
    <row r="9" spans="1:18" s="568" customFormat="1" ht="24" customHeight="1">
      <c r="A9" s="563" t="s">
        <v>956</v>
      </c>
      <c r="B9" s="564">
        <v>454</v>
      </c>
      <c r="C9" s="565">
        <f aca="true" t="shared" si="1" ref="C9:C31">SUM(D9:G9)</f>
        <v>12</v>
      </c>
      <c r="D9" s="564">
        <v>11</v>
      </c>
      <c r="E9" s="565">
        <v>0</v>
      </c>
      <c r="F9" s="565">
        <v>0</v>
      </c>
      <c r="G9" s="565">
        <v>1</v>
      </c>
      <c r="H9" s="569">
        <v>99</v>
      </c>
      <c r="I9" s="564">
        <v>8385</v>
      </c>
      <c r="J9" s="564">
        <v>25</v>
      </c>
      <c r="K9" s="566">
        <f>('- 27 -'!E9+'- 27 -'!F9)/'- 27 -'!B9*100</f>
        <v>97.73150302466263</v>
      </c>
      <c r="L9" s="566">
        <f>(C9+'- 27 -'!M9+'- 27 -'!N9)/'- 27 -'!B9*100</f>
        <v>0.4304327594229875</v>
      </c>
      <c r="M9" s="531"/>
      <c r="N9" s="531"/>
      <c r="O9" s="531"/>
      <c r="P9" s="531"/>
      <c r="Q9" s="531"/>
      <c r="R9" s="531"/>
    </row>
    <row r="10" spans="1:18" s="568" customFormat="1" ht="24" customHeight="1">
      <c r="A10" s="563" t="s">
        <v>174</v>
      </c>
      <c r="B10" s="564">
        <v>12</v>
      </c>
      <c r="C10" s="565">
        <f t="shared" si="1"/>
        <v>0</v>
      </c>
      <c r="D10" s="565">
        <v>0</v>
      </c>
      <c r="E10" s="565">
        <v>0</v>
      </c>
      <c r="F10" s="565">
        <v>0</v>
      </c>
      <c r="G10" s="565">
        <v>0</v>
      </c>
      <c r="H10" s="565">
        <v>0</v>
      </c>
      <c r="I10" s="564">
        <v>420</v>
      </c>
      <c r="J10" s="565">
        <v>0</v>
      </c>
      <c r="K10" s="566">
        <f>('- 27 -'!E10+'- 27 -'!F10)/'- 27 -'!B10*100</f>
        <v>100</v>
      </c>
      <c r="L10" s="567">
        <f>(C10+'- 27 -'!M10+'- 27 -'!N10)/'- 27 -'!B10*100</f>
        <v>0</v>
      </c>
      <c r="M10" s="531"/>
      <c r="N10" s="531"/>
      <c r="O10" s="531"/>
      <c r="P10" s="531"/>
      <c r="Q10" s="531"/>
      <c r="R10" s="531"/>
    </row>
    <row r="11" spans="1:20" ht="10.5" customHeight="1">
      <c r="A11" s="558"/>
      <c r="B11" s="559"/>
      <c r="C11" s="559"/>
      <c r="D11" s="559"/>
      <c r="E11" s="559"/>
      <c r="F11" s="559"/>
      <c r="G11" s="559"/>
      <c r="H11" s="559"/>
      <c r="I11" s="559"/>
      <c r="J11" s="559"/>
      <c r="K11" s="560"/>
      <c r="L11" s="561"/>
      <c r="T11" s="562"/>
    </row>
    <row r="12" spans="1:13" ht="24" customHeight="1">
      <c r="A12" s="570" t="s">
        <v>175</v>
      </c>
      <c r="B12" s="571">
        <v>73</v>
      </c>
      <c r="C12" s="565">
        <f t="shared" si="1"/>
        <v>1</v>
      </c>
      <c r="D12" s="572">
        <v>1</v>
      </c>
      <c r="E12" s="565">
        <v>0</v>
      </c>
      <c r="F12" s="565">
        <v>0</v>
      </c>
      <c r="G12" s="565">
        <v>0</v>
      </c>
      <c r="H12" s="571">
        <v>20</v>
      </c>
      <c r="I12" s="571">
        <v>2530</v>
      </c>
      <c r="J12" s="571">
        <v>7</v>
      </c>
      <c r="K12" s="566">
        <v>97.8</v>
      </c>
      <c r="L12" s="566">
        <v>0.3</v>
      </c>
      <c r="M12" s="573"/>
    </row>
    <row r="13" spans="1:12" ht="24" customHeight="1">
      <c r="A13" s="570" t="s">
        <v>176</v>
      </c>
      <c r="B13" s="571">
        <v>51</v>
      </c>
      <c r="C13" s="565">
        <f t="shared" si="1"/>
        <v>1</v>
      </c>
      <c r="D13" s="565">
        <v>0</v>
      </c>
      <c r="E13" s="565">
        <v>0</v>
      </c>
      <c r="F13" s="565">
        <v>0</v>
      </c>
      <c r="G13" s="565">
        <v>1</v>
      </c>
      <c r="H13" s="571">
        <v>11</v>
      </c>
      <c r="I13" s="571">
        <v>1397</v>
      </c>
      <c r="J13" s="571">
        <v>4</v>
      </c>
      <c r="K13" s="566">
        <v>97.2</v>
      </c>
      <c r="L13" s="566">
        <v>0.3</v>
      </c>
    </row>
    <row r="14" spans="1:12" ht="24" customHeight="1">
      <c r="A14" s="570" t="s">
        <v>177</v>
      </c>
      <c r="B14" s="571">
        <v>132</v>
      </c>
      <c r="C14" s="565">
        <f t="shared" si="1"/>
        <v>1</v>
      </c>
      <c r="D14" s="565">
        <v>1</v>
      </c>
      <c r="E14" s="565">
        <v>0</v>
      </c>
      <c r="F14" s="565">
        <v>0</v>
      </c>
      <c r="G14" s="565">
        <v>0</v>
      </c>
      <c r="H14" s="571">
        <v>15</v>
      </c>
      <c r="I14" s="571">
        <v>726</v>
      </c>
      <c r="J14" s="565">
        <v>4</v>
      </c>
      <c r="K14" s="566">
        <v>98</v>
      </c>
      <c r="L14" s="567">
        <v>0.5</v>
      </c>
    </row>
    <row r="15" spans="1:12" ht="24" customHeight="1">
      <c r="A15" s="570" t="s">
        <v>178</v>
      </c>
      <c r="B15" s="571">
        <v>5</v>
      </c>
      <c r="C15" s="565">
        <f t="shared" si="1"/>
        <v>0</v>
      </c>
      <c r="D15" s="565">
        <v>0</v>
      </c>
      <c r="E15" s="565">
        <v>0</v>
      </c>
      <c r="F15" s="565">
        <v>0</v>
      </c>
      <c r="G15" s="565">
        <v>0</v>
      </c>
      <c r="H15" s="571">
        <v>1</v>
      </c>
      <c r="I15" s="571">
        <v>214</v>
      </c>
      <c r="J15" s="565" t="s">
        <v>1206</v>
      </c>
      <c r="K15" s="566">
        <v>98.6</v>
      </c>
      <c r="L15" s="1065">
        <v>0</v>
      </c>
    </row>
    <row r="16" spans="1:12" ht="24" customHeight="1">
      <c r="A16" s="575" t="s">
        <v>179</v>
      </c>
      <c r="B16" s="571">
        <v>34</v>
      </c>
      <c r="C16" s="565">
        <f t="shared" si="1"/>
        <v>0</v>
      </c>
      <c r="D16" s="565">
        <v>0</v>
      </c>
      <c r="E16" s="565">
        <v>0</v>
      </c>
      <c r="F16" s="565">
        <v>0</v>
      </c>
      <c r="G16" s="565">
        <v>0</v>
      </c>
      <c r="H16" s="571">
        <v>9</v>
      </c>
      <c r="I16" s="571">
        <v>542</v>
      </c>
      <c r="J16" s="571">
        <v>1</v>
      </c>
      <c r="K16" s="566">
        <v>98</v>
      </c>
      <c r="L16" s="566">
        <v>0.2</v>
      </c>
    </row>
    <row r="17" spans="1:12" ht="24" customHeight="1">
      <c r="A17" s="570" t="s">
        <v>180</v>
      </c>
      <c r="B17" s="571">
        <v>21</v>
      </c>
      <c r="C17" s="565">
        <f t="shared" si="1"/>
        <v>3</v>
      </c>
      <c r="D17" s="569">
        <v>3</v>
      </c>
      <c r="E17" s="565">
        <v>0</v>
      </c>
      <c r="F17" s="565">
        <v>0</v>
      </c>
      <c r="G17" s="565">
        <v>0</v>
      </c>
      <c r="H17" s="571">
        <v>1</v>
      </c>
      <c r="I17" s="571">
        <v>602</v>
      </c>
      <c r="J17" s="565">
        <v>1</v>
      </c>
      <c r="K17" s="566">
        <v>99</v>
      </c>
      <c r="L17" s="566">
        <v>0.48</v>
      </c>
    </row>
    <row r="18" spans="1:12" ht="24" customHeight="1">
      <c r="A18" s="570" t="s">
        <v>181</v>
      </c>
      <c r="B18" s="565">
        <v>0</v>
      </c>
      <c r="C18" s="565">
        <f t="shared" si="1"/>
        <v>0</v>
      </c>
      <c r="D18" s="565">
        <v>0</v>
      </c>
      <c r="E18" s="565">
        <v>0</v>
      </c>
      <c r="F18" s="565">
        <v>0</v>
      </c>
      <c r="G18" s="565">
        <v>0</v>
      </c>
      <c r="H18" s="571">
        <v>6</v>
      </c>
      <c r="I18" s="571">
        <v>325</v>
      </c>
      <c r="J18" s="565">
        <v>4</v>
      </c>
      <c r="K18" s="566">
        <v>95.9</v>
      </c>
      <c r="L18" s="567">
        <v>1.2</v>
      </c>
    </row>
    <row r="19" spans="1:12" ht="24" customHeight="1">
      <c r="A19" s="570" t="s">
        <v>182</v>
      </c>
      <c r="B19" s="571">
        <v>7</v>
      </c>
      <c r="C19" s="565">
        <f t="shared" si="1"/>
        <v>0</v>
      </c>
      <c r="D19" s="576">
        <v>0</v>
      </c>
      <c r="E19" s="565">
        <v>0</v>
      </c>
      <c r="F19" s="565">
        <v>0</v>
      </c>
      <c r="G19" s="565">
        <v>0</v>
      </c>
      <c r="H19" s="571">
        <v>9</v>
      </c>
      <c r="I19" s="571">
        <v>507</v>
      </c>
      <c r="J19" s="565">
        <v>1</v>
      </c>
      <c r="K19" s="566">
        <v>97.5</v>
      </c>
      <c r="L19" s="577">
        <v>0.2</v>
      </c>
    </row>
    <row r="20" spans="1:12" ht="24" customHeight="1">
      <c r="A20" s="570" t="s">
        <v>183</v>
      </c>
      <c r="B20" s="571">
        <v>4</v>
      </c>
      <c r="C20" s="565">
        <f t="shared" si="1"/>
        <v>0</v>
      </c>
      <c r="D20" s="565">
        <v>0</v>
      </c>
      <c r="E20" s="565">
        <v>0</v>
      </c>
      <c r="F20" s="565">
        <v>0</v>
      </c>
      <c r="G20" s="565">
        <v>0</v>
      </c>
      <c r="H20" s="565">
        <v>6</v>
      </c>
      <c r="I20" s="571">
        <v>288</v>
      </c>
      <c r="J20" s="565">
        <v>0</v>
      </c>
      <c r="K20" s="566">
        <v>98.2698961937716</v>
      </c>
      <c r="L20" s="567">
        <v>0</v>
      </c>
    </row>
    <row r="21" spans="1:12" ht="24" customHeight="1">
      <c r="A21" s="570" t="s">
        <v>184</v>
      </c>
      <c r="B21" s="571">
        <v>9</v>
      </c>
      <c r="C21" s="565">
        <f t="shared" si="1"/>
        <v>0</v>
      </c>
      <c r="D21" s="565">
        <v>0</v>
      </c>
      <c r="E21" s="565">
        <v>0</v>
      </c>
      <c r="F21" s="565">
        <v>0</v>
      </c>
      <c r="G21" s="565">
        <v>0</v>
      </c>
      <c r="H21" s="565">
        <v>2</v>
      </c>
      <c r="I21" s="571">
        <v>294</v>
      </c>
      <c r="J21" s="565">
        <v>0</v>
      </c>
      <c r="K21" s="566">
        <v>98.3</v>
      </c>
      <c r="L21" s="574" t="s">
        <v>344</v>
      </c>
    </row>
    <row r="22" spans="1:12" ht="24" customHeight="1">
      <c r="A22" s="578" t="s">
        <v>199</v>
      </c>
      <c r="B22" s="571">
        <v>7</v>
      </c>
      <c r="C22" s="565">
        <f t="shared" si="1"/>
        <v>1</v>
      </c>
      <c r="D22" s="565">
        <v>1</v>
      </c>
      <c r="E22" s="565">
        <v>0</v>
      </c>
      <c r="F22" s="565">
        <v>0</v>
      </c>
      <c r="G22" s="565">
        <v>0</v>
      </c>
      <c r="H22" s="579">
        <v>1</v>
      </c>
      <c r="I22" s="571">
        <v>152</v>
      </c>
      <c r="J22" s="565">
        <v>0</v>
      </c>
      <c r="K22" s="566">
        <v>95.1</v>
      </c>
      <c r="L22" s="567">
        <v>1.2</v>
      </c>
    </row>
    <row r="23" spans="1:12" ht="24" customHeight="1">
      <c r="A23" s="570" t="s">
        <v>186</v>
      </c>
      <c r="B23" s="571">
        <v>53</v>
      </c>
      <c r="C23" s="565">
        <f t="shared" si="1"/>
        <v>0</v>
      </c>
      <c r="D23" s="565">
        <v>0</v>
      </c>
      <c r="E23" s="565">
        <v>0</v>
      </c>
      <c r="F23" s="565">
        <v>0</v>
      </c>
      <c r="G23" s="565">
        <v>0</v>
      </c>
      <c r="H23" s="565">
        <v>4</v>
      </c>
      <c r="I23" s="571">
        <v>239</v>
      </c>
      <c r="J23" s="565" t="s">
        <v>344</v>
      </c>
      <c r="K23" s="566">
        <v>98.8</v>
      </c>
      <c r="L23" s="577">
        <v>0.4</v>
      </c>
    </row>
    <row r="24" spans="1:12" ht="24" customHeight="1">
      <c r="A24" s="570" t="s">
        <v>187</v>
      </c>
      <c r="B24" s="571">
        <v>11</v>
      </c>
      <c r="C24" s="565">
        <f t="shared" si="1"/>
        <v>0</v>
      </c>
      <c r="D24" s="565">
        <v>0</v>
      </c>
      <c r="E24" s="565">
        <v>0</v>
      </c>
      <c r="F24" s="565">
        <v>0</v>
      </c>
      <c r="G24" s="565">
        <v>0</v>
      </c>
      <c r="H24" s="565" t="s">
        <v>344</v>
      </c>
      <c r="I24" s="571">
        <v>102</v>
      </c>
      <c r="J24" s="565">
        <v>0</v>
      </c>
      <c r="K24" s="566">
        <v>98.1</v>
      </c>
      <c r="L24" s="567">
        <v>0</v>
      </c>
    </row>
    <row r="25" spans="1:12" ht="24" customHeight="1">
      <c r="A25" s="570" t="s">
        <v>188</v>
      </c>
      <c r="B25" s="571">
        <v>21</v>
      </c>
      <c r="C25" s="565">
        <f t="shared" si="1"/>
        <v>2</v>
      </c>
      <c r="D25" s="576">
        <v>2</v>
      </c>
      <c r="E25" s="565">
        <v>0</v>
      </c>
      <c r="F25" s="565">
        <v>0</v>
      </c>
      <c r="G25" s="565">
        <v>0</v>
      </c>
      <c r="H25" s="579">
        <v>1</v>
      </c>
      <c r="I25" s="571">
        <v>213</v>
      </c>
      <c r="J25" s="572">
        <v>0</v>
      </c>
      <c r="K25" s="566">
        <v>99.5</v>
      </c>
      <c r="L25" s="566">
        <v>1.4</v>
      </c>
    </row>
    <row r="26" spans="1:12" ht="24" customHeight="1">
      <c r="A26" s="570" t="s">
        <v>189</v>
      </c>
      <c r="B26" s="571">
        <v>3</v>
      </c>
      <c r="C26" s="565">
        <f t="shared" si="1"/>
        <v>1</v>
      </c>
      <c r="D26" s="565">
        <v>1</v>
      </c>
      <c r="E26" s="565">
        <v>0</v>
      </c>
      <c r="F26" s="565">
        <v>0</v>
      </c>
      <c r="G26" s="565">
        <v>0</v>
      </c>
      <c r="H26" s="565" t="s">
        <v>344</v>
      </c>
      <c r="I26" s="571">
        <v>67</v>
      </c>
      <c r="J26" s="565">
        <v>0</v>
      </c>
      <c r="K26" s="566">
        <v>100</v>
      </c>
      <c r="L26" s="567">
        <v>1.5</v>
      </c>
    </row>
    <row r="27" spans="1:12" ht="24" customHeight="1">
      <c r="A27" s="570" t="s">
        <v>190</v>
      </c>
      <c r="B27" s="571">
        <v>22</v>
      </c>
      <c r="C27" s="565">
        <f t="shared" si="1"/>
        <v>0</v>
      </c>
      <c r="D27" s="565">
        <v>0</v>
      </c>
      <c r="E27" s="565">
        <v>0</v>
      </c>
      <c r="F27" s="565">
        <v>0</v>
      </c>
      <c r="G27" s="565">
        <v>0</v>
      </c>
      <c r="H27" s="565">
        <v>2</v>
      </c>
      <c r="I27" s="571">
        <v>222</v>
      </c>
      <c r="J27" s="565" t="s">
        <v>1207</v>
      </c>
      <c r="K27" s="566">
        <v>98.7</v>
      </c>
      <c r="L27" s="567" t="s">
        <v>344</v>
      </c>
    </row>
    <row r="28" spans="1:12" ht="24" customHeight="1">
      <c r="A28" s="570" t="s">
        <v>191</v>
      </c>
      <c r="B28" s="572">
        <v>2</v>
      </c>
      <c r="C28" s="565">
        <f t="shared" si="1"/>
        <v>1</v>
      </c>
      <c r="D28" s="565">
        <v>1</v>
      </c>
      <c r="E28" s="565">
        <v>0</v>
      </c>
      <c r="F28" s="565">
        <v>0</v>
      </c>
      <c r="G28" s="565">
        <v>0</v>
      </c>
      <c r="H28" s="565">
        <v>3</v>
      </c>
      <c r="I28" s="571">
        <v>62</v>
      </c>
      <c r="J28" s="565">
        <v>1</v>
      </c>
      <c r="K28" s="566">
        <v>100</v>
      </c>
      <c r="L28" s="567">
        <v>1.6</v>
      </c>
    </row>
    <row r="29" spans="1:12" ht="24" customHeight="1">
      <c r="A29" s="570" t="s">
        <v>192</v>
      </c>
      <c r="B29" s="565">
        <v>5</v>
      </c>
      <c r="C29" s="565">
        <f t="shared" si="1"/>
        <v>0</v>
      </c>
      <c r="D29" s="565">
        <v>0</v>
      </c>
      <c r="E29" s="565">
        <v>0</v>
      </c>
      <c r="F29" s="565">
        <v>0</v>
      </c>
      <c r="G29" s="565">
        <v>0</v>
      </c>
      <c r="H29" s="565">
        <v>2</v>
      </c>
      <c r="I29" s="571">
        <v>81</v>
      </c>
      <c r="J29" s="565">
        <v>0</v>
      </c>
      <c r="K29" s="566">
        <v>100</v>
      </c>
      <c r="L29" s="567">
        <v>0</v>
      </c>
    </row>
    <row r="30" spans="1:12" ht="24" customHeight="1">
      <c r="A30" s="570" t="s">
        <v>193</v>
      </c>
      <c r="B30" s="565">
        <v>6</v>
      </c>
      <c r="C30" s="565">
        <f t="shared" si="1"/>
        <v>1</v>
      </c>
      <c r="D30" s="565">
        <v>1</v>
      </c>
      <c r="E30" s="565">
        <v>0</v>
      </c>
      <c r="F30" s="565">
        <v>0</v>
      </c>
      <c r="G30" s="565">
        <v>0</v>
      </c>
      <c r="H30" s="565">
        <v>5</v>
      </c>
      <c r="I30" s="571">
        <v>280</v>
      </c>
      <c r="J30" s="565">
        <v>2</v>
      </c>
      <c r="K30" s="566">
        <v>97.9</v>
      </c>
      <c r="L30" s="567">
        <v>1.1</v>
      </c>
    </row>
    <row r="31" spans="1:12" ht="24" customHeight="1">
      <c r="A31" s="570" t="s">
        <v>194</v>
      </c>
      <c r="B31" s="571">
        <v>8</v>
      </c>
      <c r="C31" s="565">
        <f t="shared" si="1"/>
        <v>0</v>
      </c>
      <c r="D31" s="565">
        <v>0</v>
      </c>
      <c r="E31" s="565">
        <v>0</v>
      </c>
      <c r="F31" s="565">
        <v>0</v>
      </c>
      <c r="G31" s="565">
        <v>0</v>
      </c>
      <c r="H31" s="565">
        <v>1</v>
      </c>
      <c r="I31" s="571">
        <v>119</v>
      </c>
      <c r="J31" s="565">
        <v>0</v>
      </c>
      <c r="K31" s="566">
        <v>96.8</v>
      </c>
      <c r="L31" s="567">
        <v>0</v>
      </c>
    </row>
    <row r="32" ht="18" customHeight="1"/>
  </sheetData>
  <sheetProtection/>
  <mergeCells count="6">
    <mergeCell ref="B4:B5"/>
    <mergeCell ref="H4:H5"/>
    <mergeCell ref="I4:I5"/>
    <mergeCell ref="J4:J5"/>
    <mergeCell ref="L3:L5"/>
    <mergeCell ref="K3:K5"/>
  </mergeCells>
  <conditionalFormatting sqref="A1:IV65536">
    <cfRule type="expression" priority="1" dxfId="6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32.xml><?xml version="1.0" encoding="utf-8"?>
<worksheet xmlns="http://schemas.openxmlformats.org/spreadsheetml/2006/main" xmlns:r="http://schemas.openxmlformats.org/officeDocument/2006/relationships">
  <sheetPr codeName="Sheet33">
    <tabColor theme="5" tint="0.5999900102615356"/>
  </sheetPr>
  <dimension ref="A1:V58"/>
  <sheetViews>
    <sheetView showGridLines="0" zoomScaleSheetLayoutView="120" workbookViewId="0" topLeftCell="A1">
      <selection activeCell="J34" sqref="J34"/>
    </sheetView>
  </sheetViews>
  <sheetFormatPr defaultColWidth="9.125" defaultRowHeight="13.5"/>
  <cols>
    <col min="1" max="8" width="10.75390625" style="525" customWidth="1"/>
    <col min="9" max="9" width="0.6171875" style="525" customWidth="1"/>
    <col min="10" max="19" width="5.25390625" style="525" customWidth="1"/>
    <col min="20" max="16384" width="9.125" style="525" customWidth="1"/>
  </cols>
  <sheetData>
    <row r="1" ht="18" customHeight="1">
      <c r="A1" s="1099" t="s">
        <v>1208</v>
      </c>
    </row>
    <row r="2" spans="1:12" ht="18" customHeight="1">
      <c r="A2" s="1099" t="s">
        <v>1278</v>
      </c>
      <c r="L2" s="1100"/>
    </row>
    <row r="3" spans="1:12" ht="18" customHeight="1">
      <c r="A3" s="1099" t="s">
        <v>1098</v>
      </c>
      <c r="L3" s="1100"/>
    </row>
    <row r="4" ht="6" customHeight="1"/>
    <row r="5" spans="1:9" ht="15.75" customHeight="1">
      <c r="A5" s="1066" t="s">
        <v>263</v>
      </c>
      <c r="B5" s="498"/>
      <c r="C5" s="498"/>
      <c r="D5" s="498"/>
      <c r="E5" s="498"/>
      <c r="F5" s="498"/>
      <c r="G5" s="498"/>
      <c r="H5" s="1067" t="s">
        <v>264</v>
      </c>
      <c r="I5" s="498"/>
    </row>
    <row r="6" spans="1:9" ht="15.75" customHeight="1">
      <c r="A6" s="1447" t="s">
        <v>976</v>
      </c>
      <c r="B6" s="1448"/>
      <c r="C6" s="1101" t="s">
        <v>200</v>
      </c>
      <c r="D6" s="1101"/>
      <c r="E6" s="1101"/>
      <c r="F6" s="1101"/>
      <c r="G6" s="1101"/>
      <c r="H6" s="1102"/>
      <c r="I6" s="498"/>
    </row>
    <row r="7" spans="1:9" ht="15.75" customHeight="1">
      <c r="A7" s="1449"/>
      <c r="B7" s="1450"/>
      <c r="C7" s="625" t="s">
        <v>915</v>
      </c>
      <c r="D7" s="626"/>
      <c r="E7" s="625" t="s">
        <v>935</v>
      </c>
      <c r="F7" s="626"/>
      <c r="G7" s="625" t="s">
        <v>936</v>
      </c>
      <c r="H7" s="1103"/>
      <c r="I7" s="498"/>
    </row>
    <row r="8" spans="1:9" ht="15.75" customHeight="1">
      <c r="A8" s="625" t="s">
        <v>201</v>
      </c>
      <c r="B8" s="626"/>
      <c r="C8" s="1445">
        <v>98.4</v>
      </c>
      <c r="D8" s="1446"/>
      <c r="E8" s="1445">
        <v>98.1</v>
      </c>
      <c r="F8" s="1446"/>
      <c r="G8" s="1445">
        <v>98.7</v>
      </c>
      <c r="H8" s="1446"/>
      <c r="I8" s="498"/>
    </row>
    <row r="9" spans="1:9" ht="15.75" customHeight="1">
      <c r="A9" s="625" t="s">
        <v>202</v>
      </c>
      <c r="B9" s="626"/>
      <c r="C9" s="1445">
        <f>'- 28 -'!K6</f>
        <v>97.87419601002944</v>
      </c>
      <c r="D9" s="1446"/>
      <c r="E9" s="1445">
        <f>'- 27 -'!E6/'- 27 -'!C6*100</f>
        <v>97.48839172646686</v>
      </c>
      <c r="F9" s="1446"/>
      <c r="G9" s="1445">
        <f>'- 27 -'!F6/'- 27 -'!D6*100</f>
        <v>98.28635851183766</v>
      </c>
      <c r="H9" s="1446"/>
      <c r="I9" s="498"/>
    </row>
    <row r="10" spans="1:9" ht="15.75" customHeight="1">
      <c r="A10" s="625" t="s">
        <v>203</v>
      </c>
      <c r="B10" s="626"/>
      <c r="C10" s="1445">
        <v>97.5</v>
      </c>
      <c r="D10" s="1446"/>
      <c r="E10" s="1445">
        <v>97.1</v>
      </c>
      <c r="F10" s="1446"/>
      <c r="G10" s="1445">
        <v>98</v>
      </c>
      <c r="H10" s="1446"/>
      <c r="I10" s="498"/>
    </row>
    <row r="11" spans="1:9" ht="15.75" customHeight="1">
      <c r="A11" s="625" t="s">
        <v>204</v>
      </c>
      <c r="B11" s="626"/>
      <c r="C11" s="1445">
        <v>99.1</v>
      </c>
      <c r="D11" s="1446"/>
      <c r="E11" s="1445">
        <v>98.8</v>
      </c>
      <c r="F11" s="1446"/>
      <c r="G11" s="1445">
        <v>99.4</v>
      </c>
      <c r="H11" s="1446"/>
      <c r="I11" s="498"/>
    </row>
    <row r="12" spans="1:9" ht="15.75" customHeight="1">
      <c r="A12" s="625" t="s">
        <v>205</v>
      </c>
      <c r="B12" s="626"/>
      <c r="C12" s="1445">
        <v>98.9</v>
      </c>
      <c r="D12" s="1446"/>
      <c r="E12" s="1445">
        <v>98.6</v>
      </c>
      <c r="F12" s="1446"/>
      <c r="G12" s="1445">
        <v>99.3</v>
      </c>
      <c r="H12" s="1446"/>
      <c r="I12" s="498"/>
    </row>
    <row r="13" spans="1:9" ht="15.75" customHeight="1">
      <c r="A13" s="625" t="s">
        <v>206</v>
      </c>
      <c r="B13" s="626"/>
      <c r="C13" s="1445">
        <v>98.8</v>
      </c>
      <c r="D13" s="1446"/>
      <c r="E13" s="1445">
        <v>98.5</v>
      </c>
      <c r="F13" s="1446"/>
      <c r="G13" s="1445">
        <v>99.2</v>
      </c>
      <c r="H13" s="1446"/>
      <c r="I13" s="498"/>
    </row>
    <row r="14" spans="1:9" ht="15.75" customHeight="1">
      <c r="A14" s="625" t="s">
        <v>207</v>
      </c>
      <c r="B14" s="626"/>
      <c r="C14" s="1445">
        <v>98.2</v>
      </c>
      <c r="D14" s="1446"/>
      <c r="E14" s="1445">
        <v>97.5</v>
      </c>
      <c r="F14" s="1446"/>
      <c r="G14" s="1445">
        <v>98.8</v>
      </c>
      <c r="H14" s="1446"/>
      <c r="I14" s="498"/>
    </row>
    <row r="15" spans="1:9" ht="15.75" customHeight="1">
      <c r="A15" s="625" t="s">
        <v>208</v>
      </c>
      <c r="B15" s="626"/>
      <c r="C15" s="1445">
        <v>98.7</v>
      </c>
      <c r="D15" s="1446"/>
      <c r="E15" s="1445">
        <v>98.3</v>
      </c>
      <c r="F15" s="1446"/>
      <c r="G15" s="1445">
        <v>99.1</v>
      </c>
      <c r="H15" s="1446"/>
      <c r="I15" s="498"/>
    </row>
    <row r="16" spans="1:9" ht="15.75" customHeight="1">
      <c r="A16" s="625" t="s">
        <v>209</v>
      </c>
      <c r="B16" s="626"/>
      <c r="C16" s="1445">
        <v>96</v>
      </c>
      <c r="D16" s="1446"/>
      <c r="E16" s="1445">
        <v>95.2</v>
      </c>
      <c r="F16" s="1446"/>
      <c r="G16" s="1445">
        <v>96.8</v>
      </c>
      <c r="H16" s="1446"/>
      <c r="I16" s="498"/>
    </row>
    <row r="17" ht="15" customHeight="1"/>
    <row r="18" ht="15.75" customHeight="1">
      <c r="A18" s="1099" t="s">
        <v>1209</v>
      </c>
    </row>
    <row r="19" ht="16.5" customHeight="1">
      <c r="A19" s="1099" t="s">
        <v>1298</v>
      </c>
    </row>
    <row r="20" ht="5.25" customHeight="1"/>
    <row r="21" spans="1:9" ht="15.75" customHeight="1">
      <c r="A21" s="1066" t="s">
        <v>265</v>
      </c>
      <c r="B21" s="498"/>
      <c r="C21" s="498"/>
      <c r="D21" s="498"/>
      <c r="E21" s="498"/>
      <c r="F21" s="498"/>
      <c r="G21" s="498"/>
      <c r="H21" s="1067" t="s">
        <v>266</v>
      </c>
      <c r="I21" s="498"/>
    </row>
    <row r="22" spans="1:11" ht="15.75" customHeight="1">
      <c r="A22" s="617"/>
      <c r="B22" s="625" t="s">
        <v>210</v>
      </c>
      <c r="C22" s="1068"/>
      <c r="D22" s="1068"/>
      <c r="E22" s="626"/>
      <c r="F22" s="625" t="s">
        <v>211</v>
      </c>
      <c r="G22" s="1068"/>
      <c r="H22" s="626"/>
      <c r="I22" s="498"/>
      <c r="K22" s="1104"/>
    </row>
    <row r="23" spans="1:9" ht="15.75" customHeight="1">
      <c r="A23" s="620" t="s">
        <v>923</v>
      </c>
      <c r="B23" s="1069"/>
      <c r="C23" s="1070" t="s">
        <v>212</v>
      </c>
      <c r="D23" s="1071" t="s">
        <v>213</v>
      </c>
      <c r="E23" s="1072"/>
      <c r="F23" s="1069"/>
      <c r="G23" s="1073" t="s">
        <v>212</v>
      </c>
      <c r="H23" s="617"/>
      <c r="I23" s="498"/>
    </row>
    <row r="24" spans="1:9" ht="15.75" customHeight="1">
      <c r="A24" s="624"/>
      <c r="B24" s="1071" t="s">
        <v>214</v>
      </c>
      <c r="C24" s="1074" t="s">
        <v>215</v>
      </c>
      <c r="D24" s="1071" t="s">
        <v>214</v>
      </c>
      <c r="E24" s="1075" t="s">
        <v>196</v>
      </c>
      <c r="F24" s="1071" t="s">
        <v>214</v>
      </c>
      <c r="G24" s="1076" t="s">
        <v>215</v>
      </c>
      <c r="H24" s="620" t="s">
        <v>196</v>
      </c>
      <c r="I24" s="498"/>
    </row>
    <row r="25" spans="1:9" ht="15.75" customHeight="1">
      <c r="A25" s="612">
        <v>14</v>
      </c>
      <c r="B25" s="537">
        <v>96.8</v>
      </c>
      <c r="C25" s="1077">
        <v>96.2</v>
      </c>
      <c r="D25" s="536">
        <v>3.7</v>
      </c>
      <c r="E25" s="539">
        <v>0.9</v>
      </c>
      <c r="F25" s="537">
        <v>97</v>
      </c>
      <c r="G25" s="538">
        <v>95.8</v>
      </c>
      <c r="H25" s="539">
        <v>0.9</v>
      </c>
      <c r="I25" s="498"/>
    </row>
    <row r="26" spans="1:9" ht="15.75" customHeight="1">
      <c r="A26" s="612">
        <v>15</v>
      </c>
      <c r="B26" s="537">
        <v>97.4</v>
      </c>
      <c r="C26" s="1077">
        <v>96.8</v>
      </c>
      <c r="D26" s="536">
        <v>3.7</v>
      </c>
      <c r="E26" s="539">
        <v>0.8</v>
      </c>
      <c r="F26" s="537">
        <v>97.3</v>
      </c>
      <c r="G26" s="538">
        <v>96.1</v>
      </c>
      <c r="H26" s="539">
        <v>0.8</v>
      </c>
      <c r="I26" s="498"/>
    </row>
    <row r="27" spans="1:9" ht="15.75" customHeight="1">
      <c r="A27" s="612">
        <v>16</v>
      </c>
      <c r="B27" s="537">
        <v>97.5</v>
      </c>
      <c r="C27" s="1077">
        <v>97</v>
      </c>
      <c r="D27" s="536">
        <v>3.9</v>
      </c>
      <c r="E27" s="539">
        <v>0.6</v>
      </c>
      <c r="F27" s="537">
        <v>97.5</v>
      </c>
      <c r="G27" s="538">
        <v>96.3</v>
      </c>
      <c r="H27" s="539">
        <v>0.7</v>
      </c>
      <c r="I27" s="498"/>
    </row>
    <row r="28" spans="1:9" ht="15.75" customHeight="1">
      <c r="A28" s="612">
        <v>17</v>
      </c>
      <c r="B28" s="537">
        <v>97.8</v>
      </c>
      <c r="C28" s="1077">
        <v>97</v>
      </c>
      <c r="D28" s="536">
        <v>3.6</v>
      </c>
      <c r="E28" s="539">
        <v>0.7</v>
      </c>
      <c r="F28" s="537">
        <v>97.6</v>
      </c>
      <c r="G28" s="538">
        <v>96.5</v>
      </c>
      <c r="H28" s="539">
        <v>0.7</v>
      </c>
      <c r="I28" s="498"/>
    </row>
    <row r="29" spans="1:9" ht="15.75" customHeight="1">
      <c r="A29" s="612">
        <v>18</v>
      </c>
      <c r="B29" s="537">
        <v>97.4</v>
      </c>
      <c r="C29" s="1077">
        <v>96.8</v>
      </c>
      <c r="D29" s="536">
        <v>4</v>
      </c>
      <c r="E29" s="539">
        <v>0.6</v>
      </c>
      <c r="F29" s="537">
        <v>97.7</v>
      </c>
      <c r="G29" s="538">
        <v>96.5</v>
      </c>
      <c r="H29" s="539">
        <v>0.7</v>
      </c>
      <c r="I29" s="498"/>
    </row>
    <row r="30" spans="1:9" ht="15.75" customHeight="1">
      <c r="A30" s="612">
        <v>19</v>
      </c>
      <c r="B30" s="537">
        <v>97.9</v>
      </c>
      <c r="C30" s="1077">
        <v>97.1</v>
      </c>
      <c r="D30" s="536">
        <v>4</v>
      </c>
      <c r="E30" s="539">
        <v>0.7</v>
      </c>
      <c r="F30" s="537">
        <v>97.7</v>
      </c>
      <c r="G30" s="538">
        <v>96.4</v>
      </c>
      <c r="H30" s="539">
        <v>0.7</v>
      </c>
      <c r="I30" s="498"/>
    </row>
    <row r="31" spans="1:9" ht="15.75" customHeight="1">
      <c r="A31" s="612">
        <v>20</v>
      </c>
      <c r="B31" s="537">
        <v>97.5</v>
      </c>
      <c r="C31" s="1077">
        <v>96.8</v>
      </c>
      <c r="D31" s="536">
        <v>4.2</v>
      </c>
      <c r="E31" s="539">
        <v>0.8</v>
      </c>
      <c r="F31" s="537">
        <v>97.8</v>
      </c>
      <c r="G31" s="538">
        <v>96.4</v>
      </c>
      <c r="H31" s="539">
        <v>0.7</v>
      </c>
      <c r="I31" s="498"/>
    </row>
    <row r="32" spans="1:9" ht="15.75" customHeight="1">
      <c r="A32" s="612">
        <v>21</v>
      </c>
      <c r="B32" s="537">
        <v>97.7</v>
      </c>
      <c r="C32" s="1077">
        <v>97</v>
      </c>
      <c r="D32" s="536">
        <v>4.4</v>
      </c>
      <c r="E32" s="539">
        <v>0.4</v>
      </c>
      <c r="F32" s="537">
        <v>97.9</v>
      </c>
      <c r="G32" s="538">
        <v>96.3</v>
      </c>
      <c r="H32" s="539">
        <v>0.5</v>
      </c>
      <c r="I32" s="498"/>
    </row>
    <row r="33" spans="1:9" ht="15.75" customHeight="1">
      <c r="A33" s="612">
        <v>22</v>
      </c>
      <c r="B33" s="537">
        <v>97.8</v>
      </c>
      <c r="C33" s="1077">
        <v>96.9</v>
      </c>
      <c r="D33" s="536">
        <v>4.7</v>
      </c>
      <c r="E33" s="539">
        <v>0.4</v>
      </c>
      <c r="F33" s="537">
        <v>98</v>
      </c>
      <c r="G33" s="538">
        <v>96.3</v>
      </c>
      <c r="H33" s="539">
        <v>0.4</v>
      </c>
      <c r="I33" s="498"/>
    </row>
    <row r="34" spans="1:9" ht="15.75" customHeight="1">
      <c r="A34" s="612">
        <v>23</v>
      </c>
      <c r="B34" s="537">
        <v>97.6</v>
      </c>
      <c r="C34" s="1077">
        <v>96.8</v>
      </c>
      <c r="D34" s="536">
        <v>4.7</v>
      </c>
      <c r="E34" s="539">
        <v>0.4</v>
      </c>
      <c r="F34" s="537">
        <v>98.2</v>
      </c>
      <c r="G34" s="538">
        <v>96.4</v>
      </c>
      <c r="H34" s="539">
        <v>0.4</v>
      </c>
      <c r="I34" s="498"/>
    </row>
    <row r="35" spans="1:9" ht="15.75" customHeight="1">
      <c r="A35" s="612">
        <v>24</v>
      </c>
      <c r="B35" s="537">
        <v>97.5</v>
      </c>
      <c r="C35" s="1077">
        <v>96.7</v>
      </c>
      <c r="D35" s="536">
        <v>4.4</v>
      </c>
      <c r="E35" s="539">
        <v>0.5</v>
      </c>
      <c r="F35" s="537">
        <v>98.3</v>
      </c>
      <c r="G35" s="538">
        <v>96.5</v>
      </c>
      <c r="H35" s="539">
        <v>0.4</v>
      </c>
      <c r="I35" s="498"/>
    </row>
    <row r="36" spans="1:9" ht="15.75" customHeight="1">
      <c r="A36" s="612">
        <v>25</v>
      </c>
      <c r="B36" s="537">
        <v>97.9</v>
      </c>
      <c r="C36" s="1077">
        <v>97.3</v>
      </c>
      <c r="D36" s="536">
        <f>'- 28 -'!B6/('- 27 -'!E6+'- 27 -'!F6)*100</f>
        <v>5.279572287814658</v>
      </c>
      <c r="E36" s="539">
        <v>0.4</v>
      </c>
      <c r="F36" s="537">
        <v>98.4</v>
      </c>
      <c r="G36" s="538">
        <v>96.5</v>
      </c>
      <c r="H36" s="539">
        <v>0.4</v>
      </c>
      <c r="I36" s="498"/>
    </row>
    <row r="37" ht="3.75" customHeight="1"/>
    <row r="38" spans="1:3" ht="16.5" customHeight="1">
      <c r="A38" s="525" t="s">
        <v>216</v>
      </c>
      <c r="C38" s="525" t="s">
        <v>267</v>
      </c>
    </row>
    <row r="39" spans="1:3" ht="16.5" customHeight="1">
      <c r="A39" s="525" t="s">
        <v>268</v>
      </c>
      <c r="C39" s="525" t="s">
        <v>269</v>
      </c>
    </row>
    <row r="40" spans="1:22" ht="16.5" customHeight="1">
      <c r="A40" s="525" t="s">
        <v>217</v>
      </c>
      <c r="C40" s="525" t="s">
        <v>270</v>
      </c>
      <c r="I40" s="1105"/>
      <c r="J40" s="1105"/>
      <c r="K40" s="1105"/>
      <c r="L40" s="1105"/>
      <c r="M40" s="1105"/>
      <c r="N40" s="1105"/>
      <c r="O40" s="1105"/>
      <c r="P40" s="1105"/>
      <c r="Q40" s="1105"/>
      <c r="R40" s="1105"/>
      <c r="S40" s="1105"/>
      <c r="T40" s="1105"/>
      <c r="U40" s="1105"/>
      <c r="V40" s="1105"/>
    </row>
    <row r="41" spans="9:22" ht="7.5" customHeight="1">
      <c r="I41" s="1105"/>
      <c r="J41" s="1105"/>
      <c r="K41" s="1105"/>
      <c r="L41" s="1105"/>
      <c r="M41" s="1105"/>
      <c r="N41" s="1105"/>
      <c r="O41" s="1105"/>
      <c r="P41" s="1105"/>
      <c r="Q41" s="1105"/>
      <c r="R41" s="1105"/>
      <c r="S41" s="1105"/>
      <c r="T41" s="1105"/>
      <c r="U41" s="1105"/>
      <c r="V41" s="1105"/>
    </row>
    <row r="42" spans="2:22" ht="13.5">
      <c r="B42" s="1106"/>
      <c r="C42" s="525" t="s">
        <v>218</v>
      </c>
      <c r="I42" s="1105"/>
      <c r="J42" s="1105"/>
      <c r="K42" s="1105"/>
      <c r="L42" s="1105"/>
      <c r="M42" s="1105"/>
      <c r="N42" s="1105"/>
      <c r="O42" s="1105"/>
      <c r="P42" s="1105"/>
      <c r="Q42" s="1105"/>
      <c r="R42" s="1105"/>
      <c r="S42" s="1105"/>
      <c r="T42" s="1105"/>
      <c r="U42" s="1105"/>
      <c r="V42" s="1105"/>
    </row>
    <row r="43" spans="1:22" ht="14.25">
      <c r="A43" s="1107"/>
      <c r="I43" s="1105"/>
      <c r="J43" s="1105"/>
      <c r="K43" s="1105"/>
      <c r="L43" s="1105"/>
      <c r="M43" s="1105"/>
      <c r="N43" s="1105"/>
      <c r="O43" s="1105"/>
      <c r="P43" s="1105"/>
      <c r="Q43" s="1105"/>
      <c r="R43" s="1105"/>
      <c r="S43" s="1105"/>
      <c r="T43" s="1105"/>
      <c r="U43" s="1105"/>
      <c r="V43" s="1105"/>
    </row>
    <row r="44" spans="3:22" ht="14.25">
      <c r="C44" s="1106"/>
      <c r="I44" s="1105"/>
      <c r="J44" s="1105"/>
      <c r="K44" s="1105"/>
      <c r="L44" s="1105"/>
      <c r="M44" s="1105"/>
      <c r="N44" s="1105"/>
      <c r="O44" s="1105"/>
      <c r="P44" s="1105"/>
      <c r="Q44" s="1105"/>
      <c r="R44" s="1105"/>
      <c r="S44" s="1105"/>
      <c r="T44" s="1105"/>
      <c r="U44" s="1105"/>
      <c r="V44" s="1105"/>
    </row>
    <row r="45" spans="1:22" ht="13.5">
      <c r="A45" s="1107"/>
      <c r="I45" s="1105"/>
      <c r="J45" s="1105"/>
      <c r="K45" s="1105"/>
      <c r="L45" s="1105"/>
      <c r="M45" s="1105"/>
      <c r="N45" s="1105"/>
      <c r="O45" s="1105"/>
      <c r="P45" s="1105"/>
      <c r="Q45" s="1105"/>
      <c r="R45" s="1105"/>
      <c r="S45" s="1105"/>
      <c r="T45" s="1105"/>
      <c r="U45" s="1105"/>
      <c r="V45" s="1105"/>
    </row>
    <row r="46" spans="5:22" ht="13.5">
      <c r="E46" s="1108"/>
      <c r="I46" s="1105"/>
      <c r="J46" s="1105"/>
      <c r="K46" s="1105"/>
      <c r="L46" s="1105"/>
      <c r="M46" s="1105"/>
      <c r="N46" s="1105"/>
      <c r="O46" s="1105"/>
      <c r="P46" s="1105"/>
      <c r="Q46" s="1105"/>
      <c r="R46" s="1105"/>
      <c r="S46" s="1105"/>
      <c r="T46" s="1105"/>
      <c r="U46" s="1105"/>
      <c r="V46" s="1105"/>
    </row>
    <row r="47" ht="12.75"/>
    <row r="48" ht="12.75"/>
    <row r="49" ht="13.5">
      <c r="D49" s="498"/>
    </row>
    <row r="53" ht="12.75"/>
    <row r="54" ht="11.25" customHeight="1">
      <c r="G54" s="1109"/>
    </row>
    <row r="57" ht="12">
      <c r="I57" s="1067" t="s">
        <v>219</v>
      </c>
    </row>
    <row r="58" ht="12">
      <c r="H58" s="1109"/>
    </row>
    <row r="63" ht="12.75"/>
  </sheetData>
  <sheetProtection/>
  <mergeCells count="28">
    <mergeCell ref="E12:F12"/>
    <mergeCell ref="E13:F13"/>
    <mergeCell ref="G12:H12"/>
    <mergeCell ref="G13:H13"/>
    <mergeCell ref="A6:B7"/>
    <mergeCell ref="C8:D8"/>
    <mergeCell ref="C9:D9"/>
    <mergeCell ref="C10:D10"/>
    <mergeCell ref="C11:D11"/>
    <mergeCell ref="C12:D12"/>
    <mergeCell ref="C13:D13"/>
    <mergeCell ref="C14:D14"/>
    <mergeCell ref="C15:D15"/>
    <mergeCell ref="C16:D16"/>
    <mergeCell ref="G15:H15"/>
    <mergeCell ref="G16:H16"/>
    <mergeCell ref="E14:F14"/>
    <mergeCell ref="E15:F15"/>
    <mergeCell ref="E16:F16"/>
    <mergeCell ref="G14:H14"/>
    <mergeCell ref="E8:F8"/>
    <mergeCell ref="E9:F9"/>
    <mergeCell ref="G8:H8"/>
    <mergeCell ref="G9:H9"/>
    <mergeCell ref="G10:H10"/>
    <mergeCell ref="G11:H11"/>
    <mergeCell ref="E10:F10"/>
    <mergeCell ref="E11:F11"/>
  </mergeCells>
  <conditionalFormatting sqref="A1:IV65536">
    <cfRule type="expression" priority="1" dxfId="6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8" r:id="rId2"/>
  <headerFooter alignWithMargins="0">
    <oddFooter>&amp;C&amp;A</oddFooter>
  </headerFooter>
  <drawing r:id="rId1"/>
</worksheet>
</file>

<file path=xl/worksheets/sheet33.xml><?xml version="1.0" encoding="utf-8"?>
<worksheet xmlns="http://schemas.openxmlformats.org/spreadsheetml/2006/main" xmlns:r="http://schemas.openxmlformats.org/officeDocument/2006/relationships">
  <sheetPr codeName="Sheet34">
    <tabColor theme="5" tint="0.5999900102615356"/>
  </sheetPr>
  <dimension ref="A1:P83"/>
  <sheetViews>
    <sheetView showGridLines="0" zoomScaleSheetLayoutView="100" workbookViewId="0" topLeftCell="A1">
      <selection activeCell="A1" sqref="A1"/>
    </sheetView>
  </sheetViews>
  <sheetFormatPr defaultColWidth="8.875" defaultRowHeight="13.5"/>
  <cols>
    <col min="1" max="2" width="4.625" style="485" customWidth="1"/>
    <col min="3" max="7" width="12.125" style="485" customWidth="1"/>
    <col min="8" max="9" width="6.625" style="485" customWidth="1"/>
    <col min="10" max="10" width="2.50390625" style="485" customWidth="1"/>
    <col min="11" max="11" width="9.50390625" style="485" customWidth="1"/>
    <col min="12" max="16384" width="8.875" style="485" customWidth="1"/>
  </cols>
  <sheetData>
    <row r="1" spans="1:10" ht="18" customHeight="1">
      <c r="A1" s="497" t="s">
        <v>1210</v>
      </c>
      <c r="J1" s="498"/>
    </row>
    <row r="2" ht="12" customHeight="1"/>
    <row r="3" spans="1:8" ht="16.5" customHeight="1">
      <c r="A3" s="500" t="s">
        <v>220</v>
      </c>
      <c r="E3" s="501"/>
      <c r="G3" s="502" t="s">
        <v>271</v>
      </c>
      <c r="H3" s="502"/>
    </row>
    <row r="4" spans="1:8" ht="16.5" customHeight="1">
      <c r="A4" s="1452" t="s">
        <v>521</v>
      </c>
      <c r="B4" s="1452"/>
      <c r="C4" s="503" t="s">
        <v>221</v>
      </c>
      <c r="D4" s="503" t="s">
        <v>222</v>
      </c>
      <c r="E4" s="503" t="s">
        <v>223</v>
      </c>
      <c r="F4" s="503" t="s">
        <v>224</v>
      </c>
      <c r="G4" s="503" t="s">
        <v>225</v>
      </c>
      <c r="H4" s="504"/>
    </row>
    <row r="5" spans="1:8" ht="16.5" customHeight="1">
      <c r="A5" s="1453">
        <v>14</v>
      </c>
      <c r="B5" s="1454"/>
      <c r="C5" s="505">
        <f aca="true" t="shared" si="0" ref="C5:C13">D5+E5</f>
        <v>108</v>
      </c>
      <c r="D5" s="505">
        <v>87</v>
      </c>
      <c r="E5" s="505">
        <v>21</v>
      </c>
      <c r="F5" s="506">
        <f aca="true" t="shared" si="1" ref="F5:F13">ROUND(D5/C5*100,1)</f>
        <v>80.6</v>
      </c>
      <c r="G5" s="506">
        <f aca="true" t="shared" si="2" ref="G5:G16">ROUND(E5/C5*100,1)</f>
        <v>19.4</v>
      </c>
      <c r="H5" s="507"/>
    </row>
    <row r="6" spans="1:8" ht="16.5" customHeight="1">
      <c r="A6" s="1453">
        <v>15</v>
      </c>
      <c r="B6" s="1454"/>
      <c r="C6" s="505">
        <f t="shared" si="0"/>
        <v>84</v>
      </c>
      <c r="D6" s="505">
        <v>61</v>
      </c>
      <c r="E6" s="505">
        <v>23</v>
      </c>
      <c r="F6" s="506">
        <f t="shared" si="1"/>
        <v>72.6</v>
      </c>
      <c r="G6" s="506">
        <f t="shared" si="2"/>
        <v>27.4</v>
      </c>
      <c r="H6" s="507"/>
    </row>
    <row r="7" spans="1:8" ht="16.5" customHeight="1">
      <c r="A7" s="1453">
        <v>16</v>
      </c>
      <c r="B7" s="1454"/>
      <c r="C7" s="505">
        <f t="shared" si="0"/>
        <v>68</v>
      </c>
      <c r="D7" s="505">
        <v>52</v>
      </c>
      <c r="E7" s="505">
        <v>16</v>
      </c>
      <c r="F7" s="506">
        <f t="shared" si="1"/>
        <v>76.5</v>
      </c>
      <c r="G7" s="506">
        <f t="shared" si="2"/>
        <v>23.5</v>
      </c>
      <c r="H7" s="507"/>
    </row>
    <row r="8" spans="1:8" ht="16.5" customHeight="1">
      <c r="A8" s="1453">
        <v>17</v>
      </c>
      <c r="B8" s="1454"/>
      <c r="C8" s="505">
        <f t="shared" si="0"/>
        <v>69</v>
      </c>
      <c r="D8" s="505">
        <v>41</v>
      </c>
      <c r="E8" s="505">
        <v>28</v>
      </c>
      <c r="F8" s="506">
        <f t="shared" si="1"/>
        <v>59.4</v>
      </c>
      <c r="G8" s="506">
        <f t="shared" si="2"/>
        <v>40.6</v>
      </c>
      <c r="H8" s="507"/>
    </row>
    <row r="9" spans="1:12" ht="16.5" customHeight="1">
      <c r="A9" s="1453">
        <v>18</v>
      </c>
      <c r="B9" s="1454"/>
      <c r="C9" s="505">
        <f t="shared" si="0"/>
        <v>59</v>
      </c>
      <c r="D9" s="505">
        <v>47</v>
      </c>
      <c r="E9" s="505">
        <v>12</v>
      </c>
      <c r="F9" s="506">
        <f t="shared" si="1"/>
        <v>79.7</v>
      </c>
      <c r="G9" s="506">
        <f t="shared" si="2"/>
        <v>20.3</v>
      </c>
      <c r="H9" s="507"/>
      <c r="L9" s="508"/>
    </row>
    <row r="10" spans="1:8" ht="16.5" customHeight="1">
      <c r="A10" s="1453">
        <v>19</v>
      </c>
      <c r="B10" s="1454"/>
      <c r="C10" s="505">
        <f t="shared" si="0"/>
        <v>66</v>
      </c>
      <c r="D10" s="505">
        <v>43</v>
      </c>
      <c r="E10" s="505">
        <v>23</v>
      </c>
      <c r="F10" s="506">
        <f t="shared" si="1"/>
        <v>65.2</v>
      </c>
      <c r="G10" s="506">
        <f t="shared" si="2"/>
        <v>34.8</v>
      </c>
      <c r="H10" s="507"/>
    </row>
    <row r="11" spans="1:8" ht="16.5" customHeight="1">
      <c r="A11" s="1453">
        <v>20</v>
      </c>
      <c r="B11" s="1454"/>
      <c r="C11" s="505">
        <f t="shared" si="0"/>
        <v>73</v>
      </c>
      <c r="D11" s="505">
        <v>56</v>
      </c>
      <c r="E11" s="505">
        <v>17</v>
      </c>
      <c r="F11" s="506">
        <f t="shared" si="1"/>
        <v>76.7</v>
      </c>
      <c r="G11" s="506">
        <f t="shared" si="2"/>
        <v>23.3</v>
      </c>
      <c r="H11" s="507"/>
    </row>
    <row r="12" spans="1:8" ht="16.5" customHeight="1">
      <c r="A12" s="1453">
        <v>21</v>
      </c>
      <c r="B12" s="1454"/>
      <c r="C12" s="505">
        <f t="shared" si="0"/>
        <v>41</v>
      </c>
      <c r="D12" s="505">
        <v>28</v>
      </c>
      <c r="E12" s="505">
        <v>13</v>
      </c>
      <c r="F12" s="506">
        <f t="shared" si="1"/>
        <v>68.3</v>
      </c>
      <c r="G12" s="506">
        <f t="shared" si="2"/>
        <v>31.7</v>
      </c>
      <c r="H12" s="507"/>
    </row>
    <row r="13" spans="1:8" ht="16.5" customHeight="1">
      <c r="A13" s="1453">
        <v>22</v>
      </c>
      <c r="B13" s="1454"/>
      <c r="C13" s="505">
        <f t="shared" si="0"/>
        <v>35</v>
      </c>
      <c r="D13" s="505">
        <v>20</v>
      </c>
      <c r="E13" s="505">
        <v>15</v>
      </c>
      <c r="F13" s="506">
        <f t="shared" si="1"/>
        <v>57.1</v>
      </c>
      <c r="G13" s="506">
        <f t="shared" si="2"/>
        <v>42.9</v>
      </c>
      <c r="H13" s="507"/>
    </row>
    <row r="14" spans="1:8" ht="16.5" customHeight="1">
      <c r="A14" s="1453">
        <v>23</v>
      </c>
      <c r="B14" s="1454"/>
      <c r="C14" s="505">
        <f>D14+E14</f>
        <v>38</v>
      </c>
      <c r="D14" s="505">
        <v>25</v>
      </c>
      <c r="E14" s="505">
        <v>13</v>
      </c>
      <c r="F14" s="506">
        <f>ROUND(D14/C14*100,1)</f>
        <v>65.8</v>
      </c>
      <c r="G14" s="506">
        <f>ROUND(E14/C14*100,1)</f>
        <v>34.2</v>
      </c>
      <c r="H14" s="507"/>
    </row>
    <row r="15" spans="1:8" ht="16.5" customHeight="1">
      <c r="A15" s="1453">
        <v>24</v>
      </c>
      <c r="B15" s="1454"/>
      <c r="C15" s="505">
        <f>D15+E15</f>
        <v>45</v>
      </c>
      <c r="D15" s="505">
        <v>33</v>
      </c>
      <c r="E15" s="505">
        <v>12</v>
      </c>
      <c r="F15" s="506">
        <f>ROUND(D15/C15*100,1)</f>
        <v>73.3</v>
      </c>
      <c r="G15" s="506">
        <f>ROUND(E15/C15*100,1)</f>
        <v>26.7</v>
      </c>
      <c r="H15" s="507"/>
    </row>
    <row r="16" spans="1:8" ht="16.5" customHeight="1">
      <c r="A16" s="1453">
        <v>25</v>
      </c>
      <c r="B16" s="1454"/>
      <c r="C16" s="505">
        <f>D16+E16</f>
        <v>37</v>
      </c>
      <c r="D16" s="505">
        <v>25</v>
      </c>
      <c r="E16" s="505">
        <v>12</v>
      </c>
      <c r="F16" s="506">
        <f>ROUND(D16/C16*100,1)</f>
        <v>67.6</v>
      </c>
      <c r="G16" s="506">
        <f t="shared" si="2"/>
        <v>32.4</v>
      </c>
      <c r="H16" s="507"/>
    </row>
    <row r="17" ht="18.75" customHeight="1"/>
    <row r="18" spans="1:10" ht="15" customHeight="1">
      <c r="A18" s="497" t="s">
        <v>1212</v>
      </c>
      <c r="B18" s="508"/>
      <c r="C18" s="508"/>
      <c r="D18" s="508"/>
      <c r="E18" s="508"/>
      <c r="F18" s="508"/>
      <c r="G18" s="508"/>
      <c r="H18" s="508"/>
      <c r="I18" s="508"/>
      <c r="J18" s="508"/>
    </row>
    <row r="19" ht="15" customHeight="1">
      <c r="A19" s="497" t="s">
        <v>1211</v>
      </c>
    </row>
    <row r="20" ht="15" customHeight="1">
      <c r="A20" s="497" t="s">
        <v>1213</v>
      </c>
    </row>
    <row r="21" ht="15" customHeight="1">
      <c r="A21" s="497" t="s">
        <v>1214</v>
      </c>
    </row>
    <row r="22" ht="15" customHeight="1">
      <c r="A22" s="497" t="s">
        <v>1215</v>
      </c>
    </row>
    <row r="23" ht="15" customHeight="1">
      <c r="A23" s="497" t="s">
        <v>1216</v>
      </c>
    </row>
    <row r="24" ht="12" customHeight="1"/>
    <row r="25" spans="1:8" ht="15" customHeight="1">
      <c r="A25" s="509" t="s">
        <v>226</v>
      </c>
      <c r="B25" s="510"/>
      <c r="C25" s="511"/>
      <c r="D25" s="511"/>
      <c r="E25" s="511"/>
      <c r="F25" s="511"/>
      <c r="H25" s="502" t="s">
        <v>272</v>
      </c>
    </row>
    <row r="26" spans="1:10" ht="24" customHeight="1">
      <c r="A26" s="1411" t="s">
        <v>227</v>
      </c>
      <c r="B26" s="1413"/>
      <c r="C26" s="1457" t="s">
        <v>228</v>
      </c>
      <c r="D26" s="1457" t="s">
        <v>229</v>
      </c>
      <c r="E26" s="1457" t="s">
        <v>230</v>
      </c>
      <c r="F26" s="1420" t="s">
        <v>231</v>
      </c>
      <c r="G26" s="1411" t="s">
        <v>915</v>
      </c>
      <c r="H26" s="512"/>
      <c r="I26" s="513"/>
      <c r="J26" s="514"/>
    </row>
    <row r="27" spans="1:10" ht="13.5">
      <c r="A27" s="1414"/>
      <c r="B27" s="1416"/>
      <c r="C27" s="1458"/>
      <c r="D27" s="1458"/>
      <c r="E27" s="1458"/>
      <c r="F27" s="1422"/>
      <c r="G27" s="1414"/>
      <c r="H27" s="503" t="s">
        <v>578</v>
      </c>
      <c r="I27" s="503" t="s">
        <v>585</v>
      </c>
      <c r="J27" s="504"/>
    </row>
    <row r="28" spans="1:10" ht="16.5" customHeight="1">
      <c r="A28" s="1453" t="s">
        <v>951</v>
      </c>
      <c r="B28" s="1454"/>
      <c r="C28" s="515">
        <f>C29+C30</f>
        <v>1</v>
      </c>
      <c r="D28" s="515">
        <f>D29+D30</f>
        <v>18</v>
      </c>
      <c r="E28" s="515">
        <f>E29+E30</f>
        <v>14</v>
      </c>
      <c r="F28" s="515">
        <f>F29+F30</f>
        <v>4</v>
      </c>
      <c r="G28" s="516">
        <f>SUM(C28:F28)</f>
        <v>37</v>
      </c>
      <c r="H28" s="515">
        <f>H29+H30</f>
        <v>27</v>
      </c>
      <c r="I28" s="515">
        <f>I29+I30</f>
        <v>10</v>
      </c>
      <c r="J28" s="504"/>
    </row>
    <row r="29" spans="1:10" ht="16.5" customHeight="1">
      <c r="A29" s="1455" t="s">
        <v>232</v>
      </c>
      <c r="B29" s="517" t="s">
        <v>233</v>
      </c>
      <c r="C29" s="515">
        <v>1</v>
      </c>
      <c r="D29" s="515">
        <v>12</v>
      </c>
      <c r="E29" s="515">
        <v>9</v>
      </c>
      <c r="F29" s="518">
        <v>3</v>
      </c>
      <c r="G29" s="516">
        <f>SUM(C29:F29)</f>
        <v>25</v>
      </c>
      <c r="H29" s="515">
        <v>18</v>
      </c>
      <c r="I29" s="515">
        <v>7</v>
      </c>
      <c r="J29" s="519"/>
    </row>
    <row r="30" spans="1:10" ht="16.5" customHeight="1">
      <c r="A30" s="1456"/>
      <c r="B30" s="520" t="s">
        <v>234</v>
      </c>
      <c r="C30" s="521">
        <v>0</v>
      </c>
      <c r="D30" s="515">
        <v>6</v>
      </c>
      <c r="E30" s="515">
        <v>5</v>
      </c>
      <c r="F30" s="515">
        <v>1</v>
      </c>
      <c r="G30" s="516">
        <f>SUM(C30:F30)</f>
        <v>12</v>
      </c>
      <c r="H30" s="515">
        <v>9</v>
      </c>
      <c r="I30" s="515">
        <v>3</v>
      </c>
      <c r="J30" s="519"/>
    </row>
    <row r="31" spans="1:10" ht="16.5" customHeight="1">
      <c r="A31" s="1455" t="s">
        <v>235</v>
      </c>
      <c r="B31" s="522" t="s">
        <v>935</v>
      </c>
      <c r="C31" s="515">
        <v>1</v>
      </c>
      <c r="D31" s="515">
        <v>15</v>
      </c>
      <c r="E31" s="515">
        <v>8</v>
      </c>
      <c r="F31" s="515">
        <v>3</v>
      </c>
      <c r="G31" s="516">
        <f>SUM(C31:F31)</f>
        <v>27</v>
      </c>
      <c r="H31" s="1402"/>
      <c r="I31" s="1404"/>
      <c r="J31" s="519"/>
    </row>
    <row r="32" spans="1:10" ht="16.5" customHeight="1">
      <c r="A32" s="1456"/>
      <c r="B32" s="523" t="s">
        <v>936</v>
      </c>
      <c r="C32" s="521">
        <v>0</v>
      </c>
      <c r="D32" s="515">
        <v>3</v>
      </c>
      <c r="E32" s="515">
        <v>6</v>
      </c>
      <c r="F32" s="518">
        <v>1</v>
      </c>
      <c r="G32" s="516">
        <f>SUM(C32:F32)</f>
        <v>10</v>
      </c>
      <c r="H32" s="1405"/>
      <c r="I32" s="1407"/>
      <c r="J32" s="519"/>
    </row>
    <row r="33" s="501" customFormat="1" ht="13.5"/>
    <row r="34" s="501" customFormat="1" ht="14.25"/>
    <row r="35" s="501" customFormat="1" ht="14.25"/>
    <row r="36" s="501" customFormat="1" ht="14.25"/>
    <row r="37" s="501" customFormat="1" ht="14.25"/>
    <row r="38" s="501" customFormat="1" ht="14.25"/>
    <row r="39" spans="15:16" s="501" customFormat="1" ht="14.25">
      <c r="O39" s="1451"/>
      <c r="P39" s="1451"/>
    </row>
    <row r="40" s="501" customFormat="1" ht="14.25">
      <c r="O40" s="1134"/>
    </row>
    <row r="41" s="501" customFormat="1" ht="14.25">
      <c r="O41" s="1134"/>
    </row>
    <row r="42" s="501" customFormat="1" ht="14.25">
      <c r="O42" s="1134"/>
    </row>
    <row r="43" s="501" customFormat="1" ht="14.25">
      <c r="O43" s="1134"/>
    </row>
    <row r="44" s="501" customFormat="1" ht="14.25">
      <c r="O44" s="1134"/>
    </row>
    <row r="45" s="501" customFormat="1" ht="14.25">
      <c r="O45" s="1134"/>
    </row>
    <row r="46" s="501" customFormat="1" ht="14.25">
      <c r="O46" s="1134"/>
    </row>
    <row r="47" s="501" customFormat="1" ht="14.25">
      <c r="O47" s="1134"/>
    </row>
    <row r="48" s="501" customFormat="1" ht="14.25">
      <c r="O48" s="1134"/>
    </row>
    <row r="49" s="501" customFormat="1" ht="14.25"/>
    <row r="50" s="501" customFormat="1" ht="14.25"/>
    <row r="51" s="501" customFormat="1" ht="14.25"/>
    <row r="52" s="501" customFormat="1" ht="13.5"/>
    <row r="53" s="501" customFormat="1" ht="13.5"/>
    <row r="54" s="501" customFormat="1" ht="13.5"/>
    <row r="55" s="501" customFormat="1" ht="13.5"/>
    <row r="56" s="501" customFormat="1" ht="13.5"/>
    <row r="57" s="501" customFormat="1" ht="13.5"/>
    <row r="58" s="501" customFormat="1" ht="13.5"/>
    <row r="59" s="501" customFormat="1" ht="13.5"/>
    <row r="60" s="501" customFormat="1" ht="13.5"/>
    <row r="61" s="501" customFormat="1" ht="13.5"/>
    <row r="62" s="501" customFormat="1" ht="13.5"/>
    <row r="63" s="501" customFormat="1" ht="13.5"/>
    <row r="64" s="501" customFormat="1" ht="13.5"/>
    <row r="65" s="501" customFormat="1" ht="13.5"/>
    <row r="66" s="501" customFormat="1" ht="13.5"/>
    <row r="67" s="501" customFormat="1" ht="13.5"/>
    <row r="68" s="501" customFormat="1" ht="13.5">
      <c r="J68" s="524"/>
    </row>
    <row r="69" s="501" customFormat="1" ht="13.5"/>
    <row r="70" s="501" customFormat="1" ht="13.5"/>
    <row r="71" s="501" customFormat="1" ht="13.5"/>
    <row r="72" s="501" customFormat="1" ht="13.5"/>
    <row r="73" s="501" customFormat="1" ht="13.5"/>
    <row r="74" s="501" customFormat="1" ht="13.5"/>
    <row r="75" s="501" customFormat="1" ht="13.5"/>
    <row r="76" s="501" customFormat="1" ht="13.5"/>
    <row r="77" spans="1:9" ht="13.5">
      <c r="A77" s="501"/>
      <c r="B77" s="501"/>
      <c r="C77" s="501"/>
      <c r="D77" s="501"/>
      <c r="E77" s="501"/>
      <c r="F77" s="501"/>
      <c r="G77" s="501"/>
      <c r="H77" s="501"/>
      <c r="I77" s="501"/>
    </row>
    <row r="78" spans="1:9" ht="13.5">
      <c r="A78" s="501"/>
      <c r="B78" s="501"/>
      <c r="C78" s="501"/>
      <c r="D78" s="501"/>
      <c r="E78" s="501"/>
      <c r="F78" s="501"/>
      <c r="G78" s="501"/>
      <c r="H78" s="501"/>
      <c r="I78" s="501"/>
    </row>
    <row r="79" spans="1:9" ht="13.5">
      <c r="A79" s="501"/>
      <c r="B79" s="501"/>
      <c r="C79" s="501"/>
      <c r="D79" s="501"/>
      <c r="E79" s="501"/>
      <c r="F79" s="501"/>
      <c r="G79" s="501"/>
      <c r="H79" s="501"/>
      <c r="I79" s="501"/>
    </row>
    <row r="80" spans="1:9" ht="13.5">
      <c r="A80" s="501"/>
      <c r="B80" s="501"/>
      <c r="C80" s="501"/>
      <c r="D80" s="501"/>
      <c r="E80" s="501"/>
      <c r="F80" s="501"/>
      <c r="G80" s="501"/>
      <c r="H80" s="501"/>
      <c r="I80" s="501"/>
    </row>
    <row r="81" spans="1:9" ht="13.5">
      <c r="A81" s="501"/>
      <c r="B81" s="501"/>
      <c r="C81" s="501"/>
      <c r="D81" s="501"/>
      <c r="E81" s="501"/>
      <c r="F81" s="501"/>
      <c r="G81" s="501"/>
      <c r="H81" s="501"/>
      <c r="I81" s="501"/>
    </row>
    <row r="82" spans="1:9" ht="13.5">
      <c r="A82" s="501"/>
      <c r="B82" s="501"/>
      <c r="C82" s="501"/>
      <c r="D82" s="501"/>
      <c r="E82" s="501"/>
      <c r="F82" s="501"/>
      <c r="G82" s="501"/>
      <c r="H82" s="501"/>
      <c r="I82" s="501"/>
    </row>
    <row r="83" spans="1:9" ht="13.5">
      <c r="A83" s="501"/>
      <c r="B83" s="501"/>
      <c r="C83" s="501"/>
      <c r="D83" s="501"/>
      <c r="E83" s="501"/>
      <c r="F83" s="501"/>
      <c r="G83" s="501"/>
      <c r="H83" s="501"/>
      <c r="I83" s="501"/>
    </row>
  </sheetData>
  <sheetProtection/>
  <mergeCells count="24">
    <mergeCell ref="G26:G27"/>
    <mergeCell ref="A12:B12"/>
    <mergeCell ref="A26:B27"/>
    <mergeCell ref="C26:C27"/>
    <mergeCell ref="D26:D27"/>
    <mergeCell ref="A13:B13"/>
    <mergeCell ref="A16:B16"/>
    <mergeCell ref="A10:B10"/>
    <mergeCell ref="A29:A30"/>
    <mergeCell ref="A31:A32"/>
    <mergeCell ref="E26:E27"/>
    <mergeCell ref="F26:F27"/>
    <mergeCell ref="A14:B14"/>
    <mergeCell ref="A15:B15"/>
    <mergeCell ref="O39:P39"/>
    <mergeCell ref="H31:I32"/>
    <mergeCell ref="A4:B4"/>
    <mergeCell ref="A28:B28"/>
    <mergeCell ref="A5:B5"/>
    <mergeCell ref="A6:B6"/>
    <mergeCell ref="A7:B7"/>
    <mergeCell ref="A11:B11"/>
    <mergeCell ref="A8:B8"/>
    <mergeCell ref="A9:B9"/>
  </mergeCells>
  <conditionalFormatting sqref="A1:IV38 A40:IV65536 A39:O39 Q39:IV39">
    <cfRule type="expression" priority="1" dxfId="6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8" r:id="rId2"/>
  <headerFooter alignWithMargins="0">
    <oddFooter>&amp;C&amp;A</oddFooter>
  </headerFooter>
  <drawing r:id="rId1"/>
</worksheet>
</file>

<file path=xl/worksheets/sheet34.xml><?xml version="1.0" encoding="utf-8"?>
<worksheet xmlns="http://schemas.openxmlformats.org/spreadsheetml/2006/main" xmlns:r="http://schemas.openxmlformats.org/officeDocument/2006/relationships">
  <sheetPr codeName="Sheet36">
    <tabColor theme="5" tint="0.5999900102615356"/>
  </sheetPr>
  <dimension ref="A1:S37"/>
  <sheetViews>
    <sheetView showGridLines="0" zoomScaleSheetLayoutView="90" workbookViewId="0" topLeftCell="A1">
      <selection activeCell="J34" sqref="J34"/>
    </sheetView>
  </sheetViews>
  <sheetFormatPr defaultColWidth="8.875" defaultRowHeight="13.5"/>
  <cols>
    <col min="1" max="1" width="4.00390625" style="341" customWidth="1"/>
    <col min="2" max="3" width="6.375" style="341" customWidth="1"/>
    <col min="4" max="4" width="8.25390625" style="341" customWidth="1"/>
    <col min="5" max="5" width="8.125" style="341" customWidth="1"/>
    <col min="6" max="6" width="7.125" style="341" customWidth="1"/>
    <col min="7" max="8" width="6.50390625" style="341" customWidth="1"/>
    <col min="9" max="9" width="5.125" style="341" customWidth="1"/>
    <col min="10" max="10" width="5.375" style="341" customWidth="1"/>
    <col min="11" max="11" width="4.625" style="341" customWidth="1"/>
    <col min="12" max="15" width="4.25390625" style="341" customWidth="1"/>
    <col min="16" max="16" width="3.75390625" style="341" customWidth="1"/>
    <col min="17" max="16384" width="8.875" style="341" customWidth="1"/>
  </cols>
  <sheetData>
    <row r="1" spans="1:5" ht="21" customHeight="1">
      <c r="A1" s="308" t="s">
        <v>273</v>
      </c>
      <c r="E1" s="356"/>
    </row>
    <row r="2" ht="15" customHeight="1">
      <c r="A2" s="484"/>
    </row>
    <row r="3" s="310" customFormat="1" ht="18" customHeight="1">
      <c r="A3" s="317" t="s">
        <v>1299</v>
      </c>
    </row>
    <row r="4" s="310" customFormat="1" ht="18" customHeight="1">
      <c r="A4" s="317" t="s">
        <v>1217</v>
      </c>
    </row>
    <row r="5" s="310" customFormat="1" ht="15" customHeight="1">
      <c r="A5" s="317" t="s">
        <v>1300</v>
      </c>
    </row>
    <row r="6" s="310" customFormat="1" ht="18" customHeight="1">
      <c r="A6" s="317" t="s">
        <v>1218</v>
      </c>
    </row>
    <row r="7" s="310" customFormat="1" ht="18" customHeight="1">
      <c r="A7" s="317" t="s">
        <v>1058</v>
      </c>
    </row>
    <row r="8" s="310" customFormat="1" ht="18" customHeight="1">
      <c r="A8" s="317" t="s">
        <v>1219</v>
      </c>
    </row>
    <row r="9" s="310" customFormat="1" ht="15" customHeight="1">
      <c r="A9" s="310" t="s">
        <v>1220</v>
      </c>
    </row>
    <row r="10" spans="1:19" s="310" customFormat="1" ht="18" customHeight="1">
      <c r="A10" s="317" t="s">
        <v>1221</v>
      </c>
      <c r="S10" s="485"/>
    </row>
    <row r="11" s="310" customFormat="1" ht="18" customHeight="1">
      <c r="A11" s="317" t="s">
        <v>1222</v>
      </c>
    </row>
    <row r="12" s="310" customFormat="1" ht="18" customHeight="1">
      <c r="A12" s="317" t="s">
        <v>1223</v>
      </c>
    </row>
    <row r="13" s="310" customFormat="1" ht="18" customHeight="1">
      <c r="A13" s="317" t="s">
        <v>1224</v>
      </c>
    </row>
    <row r="14" spans="1:15" s="488" customFormat="1" ht="15" customHeight="1">
      <c r="A14" s="486" t="s">
        <v>1301</v>
      </c>
      <c r="B14" s="487"/>
      <c r="C14" s="487"/>
      <c r="D14" s="487"/>
      <c r="E14" s="487"/>
      <c r="F14" s="487"/>
      <c r="G14" s="487"/>
      <c r="H14" s="487"/>
      <c r="I14" s="487"/>
      <c r="J14" s="487"/>
      <c r="K14" s="487"/>
      <c r="L14" s="487"/>
      <c r="M14" s="487"/>
      <c r="N14" s="487"/>
      <c r="O14" s="310"/>
    </row>
    <row r="15" spans="1:15" s="488" customFormat="1" ht="18" customHeight="1">
      <c r="A15" s="486" t="s">
        <v>1225</v>
      </c>
      <c r="C15" s="487"/>
      <c r="D15" s="487"/>
      <c r="E15" s="487"/>
      <c r="F15" s="487"/>
      <c r="G15" s="487"/>
      <c r="H15" s="487"/>
      <c r="I15" s="487"/>
      <c r="J15" s="487"/>
      <c r="K15" s="487"/>
      <c r="L15" s="487"/>
      <c r="M15" s="487"/>
      <c r="N15" s="487"/>
      <c r="O15" s="310"/>
    </row>
    <row r="16" s="310" customFormat="1" ht="12" customHeight="1">
      <c r="A16" s="318" t="s">
        <v>1226</v>
      </c>
    </row>
    <row r="17" spans="1:15" ht="18.75" customHeight="1">
      <c r="A17" s="308" t="s">
        <v>274</v>
      </c>
      <c r="O17" s="489" t="s">
        <v>325</v>
      </c>
    </row>
    <row r="18" spans="1:15" ht="16.5" customHeight="1">
      <c r="A18" s="1467" t="s">
        <v>941</v>
      </c>
      <c r="B18" s="490"/>
      <c r="C18" s="1459" t="s">
        <v>326</v>
      </c>
      <c r="D18" s="1461" t="s">
        <v>1024</v>
      </c>
      <c r="E18" s="1461" t="s">
        <v>1023</v>
      </c>
      <c r="F18" s="1461" t="s">
        <v>327</v>
      </c>
      <c r="G18" s="1459" t="s">
        <v>125</v>
      </c>
      <c r="H18" s="1461" t="s">
        <v>328</v>
      </c>
      <c r="I18" s="1461" t="s">
        <v>329</v>
      </c>
      <c r="J18" s="1461" t="s">
        <v>330</v>
      </c>
      <c r="K18" s="1464" t="s">
        <v>119</v>
      </c>
      <c r="L18" s="1465"/>
      <c r="M18" s="1465"/>
      <c r="N18" s="1465"/>
      <c r="O18" s="1466"/>
    </row>
    <row r="19" spans="1:15" ht="16.5" customHeight="1">
      <c r="A19" s="1468"/>
      <c r="B19" s="468" t="s">
        <v>915</v>
      </c>
      <c r="C19" s="1470"/>
      <c r="D19" s="1462"/>
      <c r="E19" s="1462"/>
      <c r="F19" s="1462"/>
      <c r="G19" s="1443"/>
      <c r="H19" s="1462"/>
      <c r="I19" s="1462"/>
      <c r="J19" s="1462"/>
      <c r="K19" s="1472" t="s">
        <v>915</v>
      </c>
      <c r="L19" s="1461" t="s">
        <v>331</v>
      </c>
      <c r="M19" s="1461" t="s">
        <v>332</v>
      </c>
      <c r="N19" s="1461" t="s">
        <v>333</v>
      </c>
      <c r="O19" s="1461" t="s">
        <v>334</v>
      </c>
    </row>
    <row r="20" spans="1:15" ht="16.5" customHeight="1">
      <c r="A20" s="1469"/>
      <c r="B20" s="491"/>
      <c r="C20" s="1471"/>
      <c r="D20" s="1463"/>
      <c r="E20" s="1463"/>
      <c r="F20" s="1463"/>
      <c r="G20" s="1460"/>
      <c r="H20" s="1463"/>
      <c r="I20" s="1463"/>
      <c r="J20" s="1463"/>
      <c r="K20" s="1473"/>
      <c r="L20" s="1463"/>
      <c r="M20" s="1463"/>
      <c r="N20" s="1463"/>
      <c r="O20" s="1463"/>
    </row>
    <row r="21" spans="1:15" ht="18" customHeight="1">
      <c r="A21" s="314">
        <v>14</v>
      </c>
      <c r="B21" s="202">
        <f aca="true" t="shared" si="0" ref="B21:B32">SUM(C21:J21)</f>
        <v>10981</v>
      </c>
      <c r="C21" s="202">
        <v>4069</v>
      </c>
      <c r="D21" s="202">
        <v>2007</v>
      </c>
      <c r="E21" s="202">
        <v>826</v>
      </c>
      <c r="F21" s="202">
        <v>66</v>
      </c>
      <c r="G21" s="202">
        <v>3289</v>
      </c>
      <c r="H21" s="1321">
        <v>704</v>
      </c>
      <c r="I21" s="1323"/>
      <c r="J21" s="202">
        <v>20</v>
      </c>
      <c r="K21" s="202">
        <f aca="true" t="shared" si="1" ref="K21:K32">SUM(L21:O21)</f>
        <v>92</v>
      </c>
      <c r="L21" s="202">
        <v>2</v>
      </c>
      <c r="M21" s="202">
        <v>60</v>
      </c>
      <c r="N21" s="202">
        <v>30</v>
      </c>
      <c r="O21" s="492" t="s">
        <v>745</v>
      </c>
    </row>
    <row r="22" spans="1:15" ht="18" customHeight="1">
      <c r="A22" s="314">
        <v>15</v>
      </c>
      <c r="B22" s="202">
        <f t="shared" si="0"/>
        <v>11021</v>
      </c>
      <c r="C22" s="202">
        <v>4125</v>
      </c>
      <c r="D22" s="202">
        <v>1946</v>
      </c>
      <c r="E22" s="202">
        <v>932</v>
      </c>
      <c r="F22" s="202">
        <v>85</v>
      </c>
      <c r="G22" s="202">
        <v>3338</v>
      </c>
      <c r="H22" s="1321">
        <v>562</v>
      </c>
      <c r="I22" s="1323"/>
      <c r="J22" s="202">
        <v>33</v>
      </c>
      <c r="K22" s="202">
        <f t="shared" si="1"/>
        <v>89</v>
      </c>
      <c r="L22" s="203" t="s">
        <v>745</v>
      </c>
      <c r="M22" s="202">
        <v>49</v>
      </c>
      <c r="N22" s="202">
        <v>40</v>
      </c>
      <c r="O22" s="492" t="s">
        <v>745</v>
      </c>
    </row>
    <row r="23" spans="1:15" ht="18" customHeight="1">
      <c r="A23" s="314">
        <v>16</v>
      </c>
      <c r="B23" s="202">
        <f t="shared" si="0"/>
        <v>10794</v>
      </c>
      <c r="C23" s="202">
        <v>4148</v>
      </c>
      <c r="D23" s="202">
        <v>2050</v>
      </c>
      <c r="E23" s="202">
        <v>847</v>
      </c>
      <c r="F23" s="202">
        <v>103</v>
      </c>
      <c r="G23" s="202">
        <v>3073</v>
      </c>
      <c r="H23" s="202">
        <v>183</v>
      </c>
      <c r="I23" s="493">
        <v>390</v>
      </c>
      <c r="J23" s="203" t="s">
        <v>745</v>
      </c>
      <c r="K23" s="202">
        <f t="shared" si="1"/>
        <v>91</v>
      </c>
      <c r="L23" s="203">
        <v>1</v>
      </c>
      <c r="M23" s="202">
        <v>57</v>
      </c>
      <c r="N23" s="202">
        <v>33</v>
      </c>
      <c r="O23" s="492" t="s">
        <v>745</v>
      </c>
    </row>
    <row r="24" spans="1:15" ht="18" customHeight="1">
      <c r="A24" s="314">
        <v>17</v>
      </c>
      <c r="B24" s="202">
        <f t="shared" si="0"/>
        <v>10411</v>
      </c>
      <c r="C24" s="202">
        <v>4165</v>
      </c>
      <c r="D24" s="202">
        <v>1891</v>
      </c>
      <c r="E24" s="202">
        <v>717</v>
      </c>
      <c r="F24" s="202">
        <v>82</v>
      </c>
      <c r="G24" s="202">
        <v>3097</v>
      </c>
      <c r="H24" s="202">
        <v>120</v>
      </c>
      <c r="I24" s="202">
        <v>332</v>
      </c>
      <c r="J24" s="203">
        <v>7</v>
      </c>
      <c r="K24" s="202">
        <f t="shared" si="1"/>
        <v>96</v>
      </c>
      <c r="L24" s="203">
        <v>2</v>
      </c>
      <c r="M24" s="202">
        <v>40</v>
      </c>
      <c r="N24" s="202">
        <v>54</v>
      </c>
      <c r="O24" s="492" t="s">
        <v>745</v>
      </c>
    </row>
    <row r="25" spans="1:15" ht="18" customHeight="1">
      <c r="A25" s="314">
        <v>18</v>
      </c>
      <c r="B25" s="202">
        <f t="shared" si="0"/>
        <v>9825</v>
      </c>
      <c r="C25" s="202">
        <v>4084</v>
      </c>
      <c r="D25" s="202">
        <v>1638</v>
      </c>
      <c r="E25" s="202">
        <v>613</v>
      </c>
      <c r="F25" s="202">
        <v>76</v>
      </c>
      <c r="G25" s="202">
        <v>3026</v>
      </c>
      <c r="H25" s="202">
        <v>94</v>
      </c>
      <c r="I25" s="202">
        <v>294</v>
      </c>
      <c r="J25" s="203" t="s">
        <v>745</v>
      </c>
      <c r="K25" s="202">
        <f t="shared" si="1"/>
        <v>82</v>
      </c>
      <c r="L25" s="203" t="s">
        <v>745</v>
      </c>
      <c r="M25" s="202">
        <v>44</v>
      </c>
      <c r="N25" s="202">
        <v>38</v>
      </c>
      <c r="O25" s="492" t="s">
        <v>745</v>
      </c>
    </row>
    <row r="26" spans="1:15" ht="18" customHeight="1">
      <c r="A26" s="314">
        <v>19</v>
      </c>
      <c r="B26" s="202">
        <f t="shared" si="0"/>
        <v>9500</v>
      </c>
      <c r="C26" s="202">
        <v>4001</v>
      </c>
      <c r="D26" s="202">
        <v>1445</v>
      </c>
      <c r="E26" s="202">
        <v>586</v>
      </c>
      <c r="F26" s="202">
        <v>81</v>
      </c>
      <c r="G26" s="202">
        <v>3035</v>
      </c>
      <c r="H26" s="202">
        <v>104</v>
      </c>
      <c r="I26" s="202">
        <v>245</v>
      </c>
      <c r="J26" s="203">
        <v>3</v>
      </c>
      <c r="K26" s="202">
        <f t="shared" si="1"/>
        <v>78</v>
      </c>
      <c r="L26" s="203" t="s">
        <v>745</v>
      </c>
      <c r="M26" s="202">
        <v>42</v>
      </c>
      <c r="N26" s="202">
        <v>36</v>
      </c>
      <c r="O26" s="492" t="s">
        <v>745</v>
      </c>
    </row>
    <row r="27" spans="1:15" ht="18" customHeight="1">
      <c r="A27" s="314">
        <v>20</v>
      </c>
      <c r="B27" s="202">
        <f t="shared" si="0"/>
        <v>9062</v>
      </c>
      <c r="C27" s="202">
        <v>3857</v>
      </c>
      <c r="D27" s="202">
        <v>1307</v>
      </c>
      <c r="E27" s="202">
        <v>617</v>
      </c>
      <c r="F27" s="202">
        <v>65</v>
      </c>
      <c r="G27" s="202">
        <v>2952</v>
      </c>
      <c r="H27" s="202">
        <v>56</v>
      </c>
      <c r="I27" s="202">
        <v>208</v>
      </c>
      <c r="J27" s="203" t="s">
        <v>745</v>
      </c>
      <c r="K27" s="202">
        <f t="shared" si="1"/>
        <v>81</v>
      </c>
      <c r="L27" s="203" t="s">
        <v>745</v>
      </c>
      <c r="M27" s="202">
        <v>30</v>
      </c>
      <c r="N27" s="202">
        <v>51</v>
      </c>
      <c r="O27" s="492" t="s">
        <v>745</v>
      </c>
    </row>
    <row r="28" spans="1:15" ht="18" customHeight="1">
      <c r="A28" s="314">
        <v>21</v>
      </c>
      <c r="B28" s="202">
        <f t="shared" si="0"/>
        <v>9017</v>
      </c>
      <c r="C28" s="202">
        <v>3937</v>
      </c>
      <c r="D28" s="202">
        <v>1240</v>
      </c>
      <c r="E28" s="202">
        <v>636</v>
      </c>
      <c r="F28" s="202">
        <v>65</v>
      </c>
      <c r="G28" s="202">
        <v>2806</v>
      </c>
      <c r="H28" s="202">
        <v>84</v>
      </c>
      <c r="I28" s="202">
        <v>249</v>
      </c>
      <c r="J28" s="203" t="s">
        <v>745</v>
      </c>
      <c r="K28" s="202">
        <f t="shared" si="1"/>
        <v>81</v>
      </c>
      <c r="L28" s="203" t="s">
        <v>745</v>
      </c>
      <c r="M28" s="202">
        <v>30</v>
      </c>
      <c r="N28" s="202">
        <v>51</v>
      </c>
      <c r="O28" s="492" t="s">
        <v>745</v>
      </c>
    </row>
    <row r="29" spans="1:15" ht="18" customHeight="1">
      <c r="A29" s="314">
        <v>22</v>
      </c>
      <c r="B29" s="202">
        <f t="shared" si="0"/>
        <v>8779</v>
      </c>
      <c r="C29" s="202">
        <v>3818</v>
      </c>
      <c r="D29" s="202">
        <v>1441</v>
      </c>
      <c r="E29" s="202">
        <v>597</v>
      </c>
      <c r="F29" s="202">
        <v>72</v>
      </c>
      <c r="G29" s="202">
        <v>2534</v>
      </c>
      <c r="H29" s="202">
        <v>68</v>
      </c>
      <c r="I29" s="202">
        <v>249</v>
      </c>
      <c r="J29" s="203" t="s">
        <v>745</v>
      </c>
      <c r="K29" s="202">
        <f t="shared" si="1"/>
        <v>93</v>
      </c>
      <c r="L29" s="203" t="s">
        <v>745</v>
      </c>
      <c r="M29" s="202">
        <v>32</v>
      </c>
      <c r="N29" s="202">
        <v>61</v>
      </c>
      <c r="O29" s="492" t="s">
        <v>745</v>
      </c>
    </row>
    <row r="30" spans="1:15" ht="18" customHeight="1">
      <c r="A30" s="314">
        <v>23</v>
      </c>
      <c r="B30" s="202">
        <f>SUM(C30:J30)</f>
        <v>8732</v>
      </c>
      <c r="C30" s="202">
        <v>3697</v>
      </c>
      <c r="D30" s="202">
        <v>1418</v>
      </c>
      <c r="E30" s="202">
        <v>626</v>
      </c>
      <c r="F30" s="202">
        <v>76</v>
      </c>
      <c r="G30" s="202">
        <v>2653</v>
      </c>
      <c r="H30" s="202">
        <v>60</v>
      </c>
      <c r="I30" s="202">
        <v>202</v>
      </c>
      <c r="J30" s="203" t="s">
        <v>745</v>
      </c>
      <c r="K30" s="202">
        <f>SUM(L30:O30)</f>
        <v>105</v>
      </c>
      <c r="L30" s="203" t="s">
        <v>745</v>
      </c>
      <c r="M30" s="202">
        <v>30</v>
      </c>
      <c r="N30" s="202">
        <v>75</v>
      </c>
      <c r="O30" s="492" t="s">
        <v>745</v>
      </c>
    </row>
    <row r="31" spans="1:15" ht="18" customHeight="1">
      <c r="A31" s="1061">
        <v>24</v>
      </c>
      <c r="B31" s="202">
        <f>SUM(C31:J31)</f>
        <v>8423</v>
      </c>
      <c r="C31" s="202">
        <v>3488</v>
      </c>
      <c r="D31" s="202">
        <v>1477</v>
      </c>
      <c r="E31" s="202">
        <v>616</v>
      </c>
      <c r="F31" s="202">
        <v>58</v>
      </c>
      <c r="G31" s="202">
        <v>2538</v>
      </c>
      <c r="H31" s="202">
        <v>37</v>
      </c>
      <c r="I31" s="202">
        <v>209</v>
      </c>
      <c r="J31" s="203" t="s">
        <v>344</v>
      </c>
      <c r="K31" s="202">
        <f>SUM(L31:O31)</f>
        <v>78</v>
      </c>
      <c r="L31" s="203" t="s">
        <v>344</v>
      </c>
      <c r="M31" s="202">
        <v>38</v>
      </c>
      <c r="N31" s="202">
        <v>40</v>
      </c>
      <c r="O31" s="492" t="s">
        <v>344</v>
      </c>
    </row>
    <row r="32" spans="1:15" ht="18" customHeight="1">
      <c r="A32" s="1061">
        <v>25</v>
      </c>
      <c r="B32" s="202">
        <f t="shared" si="0"/>
        <v>8519</v>
      </c>
      <c r="C32" s="202">
        <v>3558</v>
      </c>
      <c r="D32" s="202">
        <v>1515</v>
      </c>
      <c r="E32" s="202">
        <v>649</v>
      </c>
      <c r="F32" s="202">
        <v>70</v>
      </c>
      <c r="G32" s="202">
        <v>2538</v>
      </c>
      <c r="H32" s="202">
        <v>34</v>
      </c>
      <c r="I32" s="202">
        <v>155</v>
      </c>
      <c r="J32" s="203" t="s">
        <v>344</v>
      </c>
      <c r="K32" s="202">
        <f t="shared" si="1"/>
        <v>101</v>
      </c>
      <c r="L32" s="203" t="s">
        <v>344</v>
      </c>
      <c r="M32" s="202">
        <v>18</v>
      </c>
      <c r="N32" s="202">
        <v>83</v>
      </c>
      <c r="O32" s="492" t="s">
        <v>344</v>
      </c>
    </row>
    <row r="33" spans="1:14" ht="16.5" customHeight="1">
      <c r="A33" s="494"/>
      <c r="B33" s="495"/>
      <c r="C33" s="496"/>
      <c r="D33" s="496"/>
      <c r="E33" s="496"/>
      <c r="F33" s="496"/>
      <c r="G33" s="496"/>
      <c r="H33" s="496"/>
      <c r="I33" s="496"/>
      <c r="J33" s="496"/>
      <c r="K33" s="495"/>
      <c r="L33" s="495"/>
      <c r="M33" s="495"/>
      <c r="N33" s="495"/>
    </row>
    <row r="34" s="310" customFormat="1" ht="18.75" customHeight="1">
      <c r="A34" s="310" t="s">
        <v>1033</v>
      </c>
    </row>
    <row r="35" s="310" customFormat="1" ht="16.5" customHeight="1">
      <c r="A35" s="310" t="s">
        <v>1034</v>
      </c>
    </row>
    <row r="36" s="310" customFormat="1" ht="18.75" customHeight="1">
      <c r="A36" s="310" t="s">
        <v>1035</v>
      </c>
    </row>
    <row r="37" ht="13.5">
      <c r="A37" s="310" t="s">
        <v>1036</v>
      </c>
    </row>
  </sheetData>
  <sheetProtection/>
  <mergeCells count="17">
    <mergeCell ref="A18:A20"/>
    <mergeCell ref="C18:C20"/>
    <mergeCell ref="D18:D20"/>
    <mergeCell ref="E18:E20"/>
    <mergeCell ref="F18:F20"/>
    <mergeCell ref="O19:O20"/>
    <mergeCell ref="K19:K20"/>
    <mergeCell ref="J18:J20"/>
    <mergeCell ref="L19:L20"/>
    <mergeCell ref="M19:M20"/>
    <mergeCell ref="H22:I22"/>
    <mergeCell ref="G18:G20"/>
    <mergeCell ref="H18:H20"/>
    <mergeCell ref="H21:I21"/>
    <mergeCell ref="N19:N20"/>
    <mergeCell ref="I18:I20"/>
    <mergeCell ref="K18:O18"/>
  </mergeCells>
  <conditionalFormatting sqref="A1:IV65536">
    <cfRule type="expression" priority="1" dxfId="6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6" r:id="rId1"/>
  <headerFooter alignWithMargins="0">
    <oddFooter>&amp;C&amp;A</oddFooter>
  </headerFooter>
</worksheet>
</file>

<file path=xl/worksheets/sheet35.xml><?xml version="1.0" encoding="utf-8"?>
<worksheet xmlns="http://schemas.openxmlformats.org/spreadsheetml/2006/main" xmlns:r="http://schemas.openxmlformats.org/officeDocument/2006/relationships">
  <sheetPr codeName="Sheet37">
    <tabColor theme="5" tint="0.5999900102615356"/>
  </sheetPr>
  <dimension ref="A1:O35"/>
  <sheetViews>
    <sheetView showGridLines="0" zoomScaleSheetLayoutView="100" workbookViewId="0" topLeftCell="A1">
      <selection activeCell="J34" sqref="J34"/>
    </sheetView>
  </sheetViews>
  <sheetFormatPr defaultColWidth="8.875" defaultRowHeight="13.5"/>
  <cols>
    <col min="1" max="1" width="3.00390625" style="341" customWidth="1"/>
    <col min="2" max="4" width="9.375" style="341" customWidth="1"/>
    <col min="5" max="13" width="6.125" style="341" customWidth="1"/>
    <col min="14" max="16384" width="8.875" style="341" customWidth="1"/>
  </cols>
  <sheetData>
    <row r="1" spans="1:13" ht="30" customHeight="1">
      <c r="A1" s="308" t="s">
        <v>335</v>
      </c>
      <c r="E1" s="331"/>
      <c r="F1" s="310"/>
      <c r="G1" s="310"/>
      <c r="H1" s="310"/>
      <c r="I1" s="310"/>
      <c r="J1" s="310"/>
      <c r="K1" s="310"/>
      <c r="M1" s="316" t="s">
        <v>336</v>
      </c>
    </row>
    <row r="2" spans="1:13" ht="21" customHeight="1">
      <c r="A2" s="1480" t="s">
        <v>140</v>
      </c>
      <c r="B2" s="1481"/>
      <c r="C2" s="1481"/>
      <c r="D2" s="1482"/>
      <c r="E2" s="319" t="s">
        <v>275</v>
      </c>
      <c r="F2" s="320"/>
      <c r="G2" s="343"/>
      <c r="H2" s="321" t="s">
        <v>276</v>
      </c>
      <c r="I2" s="321"/>
      <c r="J2" s="321"/>
      <c r="K2" s="319" t="s">
        <v>277</v>
      </c>
      <c r="L2" s="320"/>
      <c r="M2" s="343"/>
    </row>
    <row r="3" spans="1:13" ht="21" customHeight="1">
      <c r="A3" s="1483"/>
      <c r="B3" s="1484"/>
      <c r="C3" s="1484"/>
      <c r="D3" s="1485"/>
      <c r="E3" s="314" t="s">
        <v>915</v>
      </c>
      <c r="F3" s="314" t="s">
        <v>935</v>
      </c>
      <c r="G3" s="314" t="s">
        <v>936</v>
      </c>
      <c r="H3" s="314" t="s">
        <v>915</v>
      </c>
      <c r="I3" s="314" t="s">
        <v>935</v>
      </c>
      <c r="J3" s="314" t="s">
        <v>936</v>
      </c>
      <c r="K3" s="314" t="s">
        <v>915</v>
      </c>
      <c r="L3" s="314" t="s">
        <v>935</v>
      </c>
      <c r="M3" s="314" t="s">
        <v>936</v>
      </c>
    </row>
    <row r="4" spans="1:13" ht="21" customHeight="1">
      <c r="A4" s="1477" t="s">
        <v>337</v>
      </c>
      <c r="B4" s="1478"/>
      <c r="C4" s="1478"/>
      <c r="D4" s="1479"/>
      <c r="E4" s="466">
        <f>E5+E12+E13+E16+E17+E18+E19+E20</f>
        <v>8519</v>
      </c>
      <c r="F4" s="466">
        <f aca="true" t="shared" si="0" ref="F4:M4">F5+F12+F13+F16+F17+F18+F19+F20</f>
        <v>4362</v>
      </c>
      <c r="G4" s="466">
        <f t="shared" si="0"/>
        <v>4157</v>
      </c>
      <c r="H4" s="466">
        <f t="shared" si="0"/>
        <v>6716</v>
      </c>
      <c r="I4" s="466">
        <f t="shared" si="0"/>
        <v>3475</v>
      </c>
      <c r="J4" s="466">
        <f t="shared" si="0"/>
        <v>3241</v>
      </c>
      <c r="K4" s="466">
        <f t="shared" si="0"/>
        <v>1803</v>
      </c>
      <c r="L4" s="466">
        <f t="shared" si="0"/>
        <v>887</v>
      </c>
      <c r="M4" s="466">
        <f t="shared" si="0"/>
        <v>916</v>
      </c>
    </row>
    <row r="5" spans="1:13" ht="21" customHeight="1">
      <c r="A5" s="351" t="s">
        <v>143</v>
      </c>
      <c r="B5" s="467" t="s">
        <v>915</v>
      </c>
      <c r="C5" s="467"/>
      <c r="D5" s="343"/>
      <c r="E5" s="466">
        <f>SUM(E6:E11)</f>
        <v>3558</v>
      </c>
      <c r="F5" s="466">
        <f>SUM(F6:F11)</f>
        <v>1621</v>
      </c>
      <c r="G5" s="466">
        <f aca="true" t="shared" si="1" ref="G5:M5">SUM(G6:G11)</f>
        <v>1937</v>
      </c>
      <c r="H5" s="466">
        <f t="shared" si="1"/>
        <v>2786</v>
      </c>
      <c r="I5" s="466">
        <f t="shared" si="1"/>
        <v>1305</v>
      </c>
      <c r="J5" s="466">
        <f t="shared" si="1"/>
        <v>1481</v>
      </c>
      <c r="K5" s="466">
        <f t="shared" si="1"/>
        <v>772</v>
      </c>
      <c r="L5" s="466">
        <f t="shared" si="1"/>
        <v>316</v>
      </c>
      <c r="M5" s="466">
        <f t="shared" si="1"/>
        <v>456</v>
      </c>
    </row>
    <row r="6" spans="1:13" ht="21" customHeight="1">
      <c r="A6" s="468" t="s">
        <v>278</v>
      </c>
      <c r="B6" s="1486" t="s">
        <v>279</v>
      </c>
      <c r="C6" s="1487"/>
      <c r="D6" s="1488"/>
      <c r="E6" s="466">
        <f aca="true" t="shared" si="2" ref="E6:E26">SUM(F6:G6)</f>
        <v>2995</v>
      </c>
      <c r="F6" s="469">
        <f>I6+L6</f>
        <v>1583</v>
      </c>
      <c r="G6" s="469">
        <f>J6+M6</f>
        <v>1412</v>
      </c>
      <c r="H6" s="466">
        <f aca="true" t="shared" si="3" ref="H6:H13">I6+J6</f>
        <v>2460</v>
      </c>
      <c r="I6" s="470">
        <v>1285</v>
      </c>
      <c r="J6" s="470">
        <v>1175</v>
      </c>
      <c r="K6" s="466">
        <f aca="true" t="shared" si="4" ref="K6:K13">L6+M6</f>
        <v>535</v>
      </c>
      <c r="L6" s="470">
        <v>298</v>
      </c>
      <c r="M6" s="470">
        <v>237</v>
      </c>
    </row>
    <row r="7" spans="1:13" ht="21" customHeight="1">
      <c r="A7" s="468" t="s">
        <v>147</v>
      </c>
      <c r="B7" s="1486" t="s">
        <v>338</v>
      </c>
      <c r="C7" s="1487"/>
      <c r="D7" s="1488"/>
      <c r="E7" s="466">
        <f t="shared" si="2"/>
        <v>485</v>
      </c>
      <c r="F7" s="469">
        <f aca="true" t="shared" si="5" ref="F7:G26">I7+L7</f>
        <v>38</v>
      </c>
      <c r="G7" s="469">
        <f t="shared" si="5"/>
        <v>447</v>
      </c>
      <c r="H7" s="466">
        <f t="shared" si="3"/>
        <v>325</v>
      </c>
      <c r="I7" s="470">
        <v>20</v>
      </c>
      <c r="J7" s="470">
        <v>305</v>
      </c>
      <c r="K7" s="466">
        <f t="shared" si="4"/>
        <v>160</v>
      </c>
      <c r="L7" s="470">
        <v>18</v>
      </c>
      <c r="M7" s="470">
        <v>142</v>
      </c>
    </row>
    <row r="8" spans="1:13" ht="21" customHeight="1">
      <c r="A8" s="468" t="s">
        <v>146</v>
      </c>
      <c r="B8" s="1474" t="s">
        <v>339</v>
      </c>
      <c r="C8" s="1475"/>
      <c r="D8" s="1476"/>
      <c r="E8" s="466">
        <f t="shared" si="2"/>
        <v>0</v>
      </c>
      <c r="F8" s="469">
        <f t="shared" si="5"/>
        <v>0</v>
      </c>
      <c r="G8" s="469">
        <f t="shared" si="5"/>
        <v>0</v>
      </c>
      <c r="H8" s="466">
        <f t="shared" si="3"/>
        <v>0</v>
      </c>
      <c r="I8" s="466">
        <v>0</v>
      </c>
      <c r="J8" s="466">
        <v>0</v>
      </c>
      <c r="K8" s="466">
        <f t="shared" si="4"/>
        <v>0</v>
      </c>
      <c r="L8" s="466">
        <v>0</v>
      </c>
      <c r="M8" s="466">
        <v>0</v>
      </c>
    </row>
    <row r="9" spans="1:15" ht="21" customHeight="1">
      <c r="A9" s="468" t="s">
        <v>152</v>
      </c>
      <c r="B9" s="1486" t="s">
        <v>340</v>
      </c>
      <c r="C9" s="1487"/>
      <c r="D9" s="1488"/>
      <c r="E9" s="466">
        <f t="shared" si="2"/>
        <v>1</v>
      </c>
      <c r="F9" s="469">
        <f t="shared" si="5"/>
        <v>0</v>
      </c>
      <c r="G9" s="469">
        <f t="shared" si="5"/>
        <v>1</v>
      </c>
      <c r="H9" s="466">
        <f t="shared" si="3"/>
        <v>1</v>
      </c>
      <c r="I9" s="466">
        <v>0</v>
      </c>
      <c r="J9" s="466">
        <v>1</v>
      </c>
      <c r="K9" s="466">
        <f t="shared" si="4"/>
        <v>0</v>
      </c>
      <c r="L9" s="469">
        <v>0</v>
      </c>
      <c r="M9" s="466">
        <v>0</v>
      </c>
      <c r="O9" s="310"/>
    </row>
    <row r="10" spans="1:13" ht="21" customHeight="1">
      <c r="A10" s="468" t="s">
        <v>147</v>
      </c>
      <c r="B10" s="1486" t="s">
        <v>280</v>
      </c>
      <c r="C10" s="1487"/>
      <c r="D10" s="1488"/>
      <c r="E10" s="466">
        <f t="shared" si="2"/>
        <v>77</v>
      </c>
      <c r="F10" s="469">
        <f t="shared" si="5"/>
        <v>0</v>
      </c>
      <c r="G10" s="469">
        <f t="shared" si="5"/>
        <v>77</v>
      </c>
      <c r="H10" s="466">
        <f t="shared" si="3"/>
        <v>0</v>
      </c>
      <c r="I10" s="466">
        <v>0</v>
      </c>
      <c r="J10" s="466">
        <v>0</v>
      </c>
      <c r="K10" s="466">
        <f t="shared" si="4"/>
        <v>77</v>
      </c>
      <c r="L10" s="466">
        <v>0</v>
      </c>
      <c r="M10" s="469">
        <v>77</v>
      </c>
    </row>
    <row r="11" spans="1:13" ht="21" customHeight="1">
      <c r="A11" s="345" t="s">
        <v>165</v>
      </c>
      <c r="B11" s="1486" t="s">
        <v>341</v>
      </c>
      <c r="C11" s="1487"/>
      <c r="D11" s="1488"/>
      <c r="E11" s="466">
        <f t="shared" si="2"/>
        <v>0</v>
      </c>
      <c r="F11" s="469">
        <f t="shared" si="5"/>
        <v>0</v>
      </c>
      <c r="G11" s="469">
        <f t="shared" si="5"/>
        <v>0</v>
      </c>
      <c r="H11" s="466">
        <f t="shared" si="3"/>
        <v>0</v>
      </c>
      <c r="I11" s="466">
        <v>0</v>
      </c>
      <c r="J11" s="466">
        <v>0</v>
      </c>
      <c r="K11" s="466">
        <f t="shared" si="4"/>
        <v>0</v>
      </c>
      <c r="L11" s="466">
        <v>0</v>
      </c>
      <c r="M11" s="466">
        <v>0</v>
      </c>
    </row>
    <row r="12" spans="1:13" ht="21" customHeight="1">
      <c r="A12" s="471" t="s">
        <v>342</v>
      </c>
      <c r="B12" s="349"/>
      <c r="C12" s="349"/>
      <c r="D12" s="350"/>
      <c r="E12" s="466">
        <f t="shared" si="2"/>
        <v>1515</v>
      </c>
      <c r="F12" s="469">
        <f t="shared" si="5"/>
        <v>594</v>
      </c>
      <c r="G12" s="469">
        <f t="shared" si="5"/>
        <v>921</v>
      </c>
      <c r="H12" s="466">
        <f t="shared" si="3"/>
        <v>1213</v>
      </c>
      <c r="I12" s="472">
        <v>475</v>
      </c>
      <c r="J12" s="472">
        <v>738</v>
      </c>
      <c r="K12" s="466">
        <f t="shared" si="4"/>
        <v>302</v>
      </c>
      <c r="L12" s="472">
        <v>119</v>
      </c>
      <c r="M12" s="472">
        <v>183</v>
      </c>
    </row>
    <row r="13" spans="1:13" ht="21" customHeight="1">
      <c r="A13" s="473" t="s">
        <v>281</v>
      </c>
      <c r="B13" s="322"/>
      <c r="C13" s="467" t="s">
        <v>915</v>
      </c>
      <c r="D13" s="467"/>
      <c r="E13" s="466">
        <f t="shared" si="2"/>
        <v>649</v>
      </c>
      <c r="F13" s="469">
        <f t="shared" si="5"/>
        <v>404</v>
      </c>
      <c r="G13" s="469">
        <f t="shared" si="5"/>
        <v>245</v>
      </c>
      <c r="H13" s="466">
        <f t="shared" si="3"/>
        <v>423</v>
      </c>
      <c r="I13" s="472">
        <v>243</v>
      </c>
      <c r="J13" s="472">
        <v>180</v>
      </c>
      <c r="K13" s="466">
        <f t="shared" si="4"/>
        <v>226</v>
      </c>
      <c r="L13" s="472">
        <v>161</v>
      </c>
      <c r="M13" s="472">
        <v>65</v>
      </c>
    </row>
    <row r="14" spans="1:13" ht="21" customHeight="1">
      <c r="A14" s="474" t="s">
        <v>123</v>
      </c>
      <c r="B14" s="475"/>
      <c r="C14" s="319" t="s">
        <v>282</v>
      </c>
      <c r="D14" s="343"/>
      <c r="E14" s="466">
        <f t="shared" si="2"/>
        <v>626</v>
      </c>
      <c r="F14" s="469">
        <v>394</v>
      </c>
      <c r="G14" s="469">
        <v>232</v>
      </c>
      <c r="H14" s="1495"/>
      <c r="I14" s="1496"/>
      <c r="J14" s="1496"/>
      <c r="K14" s="1496"/>
      <c r="L14" s="1496"/>
      <c r="M14" s="1497"/>
    </row>
    <row r="15" spans="1:13" ht="21" customHeight="1">
      <c r="A15" s="476" t="s">
        <v>283</v>
      </c>
      <c r="B15" s="475"/>
      <c r="C15" s="477" t="s">
        <v>284</v>
      </c>
      <c r="D15" s="478"/>
      <c r="E15" s="466">
        <f t="shared" si="2"/>
        <v>23</v>
      </c>
      <c r="F15" s="469">
        <v>10</v>
      </c>
      <c r="G15" s="469">
        <v>13</v>
      </c>
      <c r="H15" s="1498"/>
      <c r="I15" s="1499"/>
      <c r="J15" s="1499"/>
      <c r="K15" s="1499"/>
      <c r="L15" s="1499"/>
      <c r="M15" s="1500"/>
    </row>
    <row r="16" spans="1:13" ht="21" customHeight="1">
      <c r="A16" s="479" t="s">
        <v>343</v>
      </c>
      <c r="B16" s="471"/>
      <c r="C16" s="349"/>
      <c r="D16" s="350"/>
      <c r="E16" s="466">
        <f t="shared" si="2"/>
        <v>70</v>
      </c>
      <c r="F16" s="469">
        <f t="shared" si="5"/>
        <v>65</v>
      </c>
      <c r="G16" s="469">
        <f t="shared" si="5"/>
        <v>5</v>
      </c>
      <c r="H16" s="466">
        <f aca="true" t="shared" si="6" ref="H16:H26">I16+J16</f>
        <v>62</v>
      </c>
      <c r="I16" s="480">
        <v>58</v>
      </c>
      <c r="J16" s="480">
        <v>4</v>
      </c>
      <c r="K16" s="466">
        <f aca="true" t="shared" si="7" ref="K16:K26">L16+M16</f>
        <v>8</v>
      </c>
      <c r="L16" s="480">
        <v>7</v>
      </c>
      <c r="M16" s="466">
        <v>1</v>
      </c>
    </row>
    <row r="17" spans="1:13" ht="21" customHeight="1">
      <c r="A17" s="479" t="s">
        <v>345</v>
      </c>
      <c r="B17" s="479"/>
      <c r="C17" s="349"/>
      <c r="D17" s="350"/>
      <c r="E17" s="466">
        <f t="shared" si="2"/>
        <v>2538</v>
      </c>
      <c r="F17" s="469">
        <f t="shared" si="5"/>
        <v>1600</v>
      </c>
      <c r="G17" s="469">
        <f t="shared" si="5"/>
        <v>938</v>
      </c>
      <c r="H17" s="466">
        <f t="shared" si="6"/>
        <v>2098</v>
      </c>
      <c r="I17" s="472">
        <v>1333</v>
      </c>
      <c r="J17" s="472">
        <v>765</v>
      </c>
      <c r="K17" s="466">
        <f t="shared" si="7"/>
        <v>440</v>
      </c>
      <c r="L17" s="472">
        <v>267</v>
      </c>
      <c r="M17" s="472">
        <v>173</v>
      </c>
    </row>
    <row r="18" spans="1:13" ht="21" customHeight="1">
      <c r="A18" s="479" t="s">
        <v>346</v>
      </c>
      <c r="B18" s="481"/>
      <c r="C18" s="349"/>
      <c r="D18" s="350"/>
      <c r="E18" s="466">
        <f t="shared" si="2"/>
        <v>34</v>
      </c>
      <c r="F18" s="469">
        <f t="shared" si="5"/>
        <v>21</v>
      </c>
      <c r="G18" s="469">
        <f t="shared" si="5"/>
        <v>13</v>
      </c>
      <c r="H18" s="466">
        <f t="shared" si="6"/>
        <v>23</v>
      </c>
      <c r="I18" s="472">
        <v>16</v>
      </c>
      <c r="J18" s="472">
        <v>7</v>
      </c>
      <c r="K18" s="466">
        <f t="shared" si="7"/>
        <v>11</v>
      </c>
      <c r="L18" s="472">
        <v>5</v>
      </c>
      <c r="M18" s="472">
        <v>6</v>
      </c>
    </row>
    <row r="19" spans="1:13" ht="21" customHeight="1">
      <c r="A19" s="471" t="s">
        <v>347</v>
      </c>
      <c r="B19" s="349"/>
      <c r="C19" s="349"/>
      <c r="D19" s="350"/>
      <c r="E19" s="466">
        <f t="shared" si="2"/>
        <v>155</v>
      </c>
      <c r="F19" s="469">
        <f t="shared" si="5"/>
        <v>57</v>
      </c>
      <c r="G19" s="469">
        <f t="shared" si="5"/>
        <v>98</v>
      </c>
      <c r="H19" s="466">
        <f t="shared" si="6"/>
        <v>111</v>
      </c>
      <c r="I19" s="472">
        <v>45</v>
      </c>
      <c r="J19" s="472">
        <v>66</v>
      </c>
      <c r="K19" s="466">
        <f t="shared" si="7"/>
        <v>44</v>
      </c>
      <c r="L19" s="472">
        <v>12</v>
      </c>
      <c r="M19" s="472">
        <v>32</v>
      </c>
    </row>
    <row r="20" spans="1:13" ht="21" customHeight="1">
      <c r="A20" s="471" t="s">
        <v>348</v>
      </c>
      <c r="B20" s="349"/>
      <c r="C20" s="349"/>
      <c r="D20" s="350"/>
      <c r="E20" s="466">
        <f t="shared" si="2"/>
        <v>0</v>
      </c>
      <c r="F20" s="469">
        <f t="shared" si="5"/>
        <v>0</v>
      </c>
      <c r="G20" s="469">
        <f t="shared" si="5"/>
        <v>0</v>
      </c>
      <c r="H20" s="466">
        <f t="shared" si="6"/>
        <v>0</v>
      </c>
      <c r="I20" s="466">
        <v>0</v>
      </c>
      <c r="J20" s="466">
        <v>0</v>
      </c>
      <c r="K20" s="466">
        <f t="shared" si="7"/>
        <v>0</v>
      </c>
      <c r="L20" s="466">
        <v>0</v>
      </c>
      <c r="M20" s="466">
        <v>0</v>
      </c>
    </row>
    <row r="21" spans="1:13" ht="21" customHeight="1">
      <c r="A21" s="351"/>
      <c r="B21" s="1489" t="s">
        <v>349</v>
      </c>
      <c r="C21" s="1490"/>
      <c r="D21" s="482" t="s">
        <v>120</v>
      </c>
      <c r="E21" s="466">
        <f t="shared" si="2"/>
        <v>0</v>
      </c>
      <c r="F21" s="469">
        <f t="shared" si="5"/>
        <v>0</v>
      </c>
      <c r="G21" s="469">
        <f t="shared" si="5"/>
        <v>0</v>
      </c>
      <c r="H21" s="466">
        <f t="shared" si="6"/>
        <v>0</v>
      </c>
      <c r="I21" s="466">
        <v>0</v>
      </c>
      <c r="J21" s="466">
        <v>0</v>
      </c>
      <c r="K21" s="466">
        <f t="shared" si="7"/>
        <v>0</v>
      </c>
      <c r="L21" s="466">
        <v>0</v>
      </c>
      <c r="M21" s="466">
        <v>0</v>
      </c>
    </row>
    <row r="22" spans="1:13" ht="21" customHeight="1">
      <c r="A22" s="468" t="s">
        <v>159</v>
      </c>
      <c r="B22" s="1491"/>
      <c r="C22" s="1492"/>
      <c r="D22" s="314" t="s">
        <v>160</v>
      </c>
      <c r="E22" s="466">
        <f t="shared" si="2"/>
        <v>18</v>
      </c>
      <c r="F22" s="469">
        <f t="shared" si="5"/>
        <v>0</v>
      </c>
      <c r="G22" s="469">
        <f t="shared" si="5"/>
        <v>18</v>
      </c>
      <c r="H22" s="466">
        <f t="shared" si="6"/>
        <v>3</v>
      </c>
      <c r="I22" s="472">
        <v>0</v>
      </c>
      <c r="J22" s="472">
        <v>3</v>
      </c>
      <c r="K22" s="466">
        <f t="shared" si="7"/>
        <v>15</v>
      </c>
      <c r="L22" s="466">
        <v>0</v>
      </c>
      <c r="M22" s="472">
        <v>15</v>
      </c>
    </row>
    <row r="23" spans="1:13" ht="21" customHeight="1">
      <c r="A23" s="483"/>
      <c r="B23" s="1491"/>
      <c r="C23" s="1492"/>
      <c r="D23" s="482" t="s">
        <v>162</v>
      </c>
      <c r="E23" s="466">
        <f t="shared" si="2"/>
        <v>83</v>
      </c>
      <c r="F23" s="469">
        <f t="shared" si="5"/>
        <v>25</v>
      </c>
      <c r="G23" s="469">
        <f t="shared" si="5"/>
        <v>58</v>
      </c>
      <c r="H23" s="466">
        <f t="shared" si="6"/>
        <v>81</v>
      </c>
      <c r="I23" s="472">
        <v>25</v>
      </c>
      <c r="J23" s="472">
        <v>56</v>
      </c>
      <c r="K23" s="466">
        <f t="shared" si="7"/>
        <v>2</v>
      </c>
      <c r="L23" s="466">
        <v>0</v>
      </c>
      <c r="M23" s="466">
        <v>2</v>
      </c>
    </row>
    <row r="24" spans="1:13" ht="21" customHeight="1">
      <c r="A24" s="468"/>
      <c r="B24" s="1493"/>
      <c r="C24" s="1494"/>
      <c r="D24" s="314" t="s">
        <v>254</v>
      </c>
      <c r="E24" s="466">
        <f t="shared" si="2"/>
        <v>0</v>
      </c>
      <c r="F24" s="469">
        <f t="shared" si="5"/>
        <v>0</v>
      </c>
      <c r="G24" s="469">
        <f t="shared" si="5"/>
        <v>0</v>
      </c>
      <c r="H24" s="466">
        <f t="shared" si="6"/>
        <v>0</v>
      </c>
      <c r="I24" s="466">
        <v>0</v>
      </c>
      <c r="J24" s="466">
        <v>0</v>
      </c>
      <c r="K24" s="466">
        <f t="shared" si="7"/>
        <v>0</v>
      </c>
      <c r="L24" s="466">
        <v>0</v>
      </c>
      <c r="M24" s="466">
        <v>0</v>
      </c>
    </row>
    <row r="25" spans="1:13" ht="21" customHeight="1">
      <c r="A25" s="468" t="s">
        <v>161</v>
      </c>
      <c r="B25" s="1501" t="s">
        <v>351</v>
      </c>
      <c r="C25" s="1502"/>
      <c r="D25" s="314" t="s">
        <v>285</v>
      </c>
      <c r="E25" s="466">
        <f t="shared" si="2"/>
        <v>3552</v>
      </c>
      <c r="F25" s="469">
        <f t="shared" si="5"/>
        <v>1950</v>
      </c>
      <c r="G25" s="469">
        <f t="shared" si="5"/>
        <v>1602</v>
      </c>
      <c r="H25" s="466">
        <f t="shared" si="6"/>
        <v>2832</v>
      </c>
      <c r="I25" s="472">
        <v>1517</v>
      </c>
      <c r="J25" s="472">
        <v>1315</v>
      </c>
      <c r="K25" s="466">
        <f t="shared" si="7"/>
        <v>720</v>
      </c>
      <c r="L25" s="472">
        <v>433</v>
      </c>
      <c r="M25" s="472">
        <v>287</v>
      </c>
    </row>
    <row r="26" spans="1:13" ht="21" customHeight="1">
      <c r="A26" s="345"/>
      <c r="B26" s="1503"/>
      <c r="C26" s="1504"/>
      <c r="D26" s="482" t="s">
        <v>286</v>
      </c>
      <c r="E26" s="466">
        <f t="shared" si="2"/>
        <v>488</v>
      </c>
      <c r="F26" s="469">
        <f t="shared" si="5"/>
        <v>38</v>
      </c>
      <c r="G26" s="469">
        <f t="shared" si="5"/>
        <v>450</v>
      </c>
      <c r="H26" s="466">
        <f t="shared" si="6"/>
        <v>328</v>
      </c>
      <c r="I26" s="472">
        <v>20</v>
      </c>
      <c r="J26" s="472">
        <v>308</v>
      </c>
      <c r="K26" s="466">
        <f t="shared" si="7"/>
        <v>160</v>
      </c>
      <c r="L26" s="472">
        <v>18</v>
      </c>
      <c r="M26" s="472">
        <v>142</v>
      </c>
    </row>
    <row r="27" spans="1:13" ht="21" customHeight="1">
      <c r="A27" s="319" t="s">
        <v>287</v>
      </c>
      <c r="B27" s="320"/>
      <c r="C27" s="320"/>
      <c r="D27" s="343"/>
      <c r="E27" s="325">
        <f>E5/E4*100</f>
        <v>41.76546543021482</v>
      </c>
      <c r="F27" s="325">
        <f aca="true" t="shared" si="8" ref="F27:M27">F5/F4*100</f>
        <v>37.16185236130215</v>
      </c>
      <c r="G27" s="325">
        <f t="shared" si="8"/>
        <v>46.59610295886456</v>
      </c>
      <c r="H27" s="325">
        <f t="shared" si="8"/>
        <v>41.483025610482436</v>
      </c>
      <c r="I27" s="325">
        <f t="shared" si="8"/>
        <v>37.55395683453238</v>
      </c>
      <c r="J27" s="325">
        <f t="shared" si="8"/>
        <v>45.6957729095958</v>
      </c>
      <c r="K27" s="325">
        <f t="shared" si="8"/>
        <v>42.817526344980585</v>
      </c>
      <c r="L27" s="325">
        <f t="shared" si="8"/>
        <v>35.62570462232244</v>
      </c>
      <c r="M27" s="325">
        <f t="shared" si="8"/>
        <v>49.78165938864629</v>
      </c>
    </row>
    <row r="28" spans="1:13" ht="21" customHeight="1">
      <c r="A28" s="1477" t="s">
        <v>288</v>
      </c>
      <c r="B28" s="1478"/>
      <c r="C28" s="1478"/>
      <c r="D28" s="1479"/>
      <c r="E28" s="325">
        <f>(E17+SUM(E21:E24))/E4*100</f>
        <v>30.977814297452756</v>
      </c>
      <c r="F28" s="325">
        <f>(F17+SUM(F21:F24))/F4*100</f>
        <v>37.25355341586428</v>
      </c>
      <c r="G28" s="325">
        <f aca="true" t="shared" si="9" ref="G28:M28">(G17+SUM(G21:G24))/G4*100</f>
        <v>24.39259081068078</v>
      </c>
      <c r="H28" s="325">
        <f t="shared" si="9"/>
        <v>32.4895771292436</v>
      </c>
      <c r="I28" s="325">
        <f t="shared" si="9"/>
        <v>39.07913669064748</v>
      </c>
      <c r="J28" s="325">
        <f t="shared" si="9"/>
        <v>25.42425177414378</v>
      </c>
      <c r="K28" s="325">
        <f t="shared" si="9"/>
        <v>25.346644481419855</v>
      </c>
      <c r="L28" s="325">
        <f t="shared" si="9"/>
        <v>30.101465614430666</v>
      </c>
      <c r="M28" s="325">
        <f t="shared" si="9"/>
        <v>20.74235807860262</v>
      </c>
    </row>
    <row r="30" ht="18" customHeight="1">
      <c r="B30" s="310" t="s">
        <v>352</v>
      </c>
    </row>
    <row r="31" ht="18" customHeight="1">
      <c r="B31" s="310" t="s">
        <v>289</v>
      </c>
    </row>
    <row r="32" ht="8.25" customHeight="1"/>
    <row r="33" ht="18" customHeight="1">
      <c r="B33" s="310" t="s">
        <v>353</v>
      </c>
    </row>
    <row r="35" ht="13.5">
      <c r="B35" s="310" t="s">
        <v>354</v>
      </c>
    </row>
  </sheetData>
  <sheetProtection/>
  <mergeCells count="12">
    <mergeCell ref="A28:D28"/>
    <mergeCell ref="B10:D10"/>
    <mergeCell ref="B11:D11"/>
    <mergeCell ref="B21:C24"/>
    <mergeCell ref="H14:M15"/>
    <mergeCell ref="B25:C26"/>
    <mergeCell ref="B8:D8"/>
    <mergeCell ref="A4:D4"/>
    <mergeCell ref="A2:D3"/>
    <mergeCell ref="B6:D6"/>
    <mergeCell ref="B7:D7"/>
    <mergeCell ref="B9:D9"/>
  </mergeCells>
  <conditionalFormatting sqref="A1:IV65536">
    <cfRule type="expression" priority="1" dxfId="6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36.xml><?xml version="1.0" encoding="utf-8"?>
<worksheet xmlns="http://schemas.openxmlformats.org/spreadsheetml/2006/main" xmlns:r="http://schemas.openxmlformats.org/officeDocument/2006/relationships">
  <sheetPr codeName="Sheet38">
    <tabColor theme="5" tint="0.5999900102615356"/>
  </sheetPr>
  <dimension ref="A1:U28"/>
  <sheetViews>
    <sheetView showGridLines="0" showZeros="0" zoomScale="160" zoomScaleNormal="160" zoomScaleSheetLayoutView="100" workbookViewId="0" topLeftCell="A4">
      <selection activeCell="J34" sqref="J34"/>
    </sheetView>
  </sheetViews>
  <sheetFormatPr defaultColWidth="8.875" defaultRowHeight="13.5"/>
  <cols>
    <col min="1" max="1" width="2.875" style="341" customWidth="1"/>
    <col min="2" max="2" width="7.75390625" style="341" customWidth="1"/>
    <col min="3" max="3" width="5.375" style="341" customWidth="1"/>
    <col min="4" max="4" width="5.25390625" style="341" customWidth="1"/>
    <col min="5" max="5" width="5.375" style="341" customWidth="1"/>
    <col min="6" max="7" width="5.25390625" style="356" customWidth="1"/>
    <col min="8" max="8" width="3.875" style="356" customWidth="1"/>
    <col min="9" max="9" width="3.625" style="356" customWidth="1"/>
    <col min="10" max="10" width="4.375" style="356" customWidth="1"/>
    <col min="11" max="11" width="3.75390625" style="356" customWidth="1"/>
    <col min="12" max="12" width="3.25390625" style="356" customWidth="1"/>
    <col min="13" max="13" width="3.00390625" style="356" customWidth="1"/>
    <col min="14" max="14" width="5.875" style="356" customWidth="1"/>
    <col min="15" max="15" width="4.75390625" style="356" customWidth="1"/>
    <col min="16" max="17" width="3.25390625" style="356" customWidth="1"/>
    <col min="18" max="19" width="3.375" style="356" customWidth="1"/>
    <col min="20" max="21" width="3.00390625" style="356" customWidth="1"/>
    <col min="22" max="16384" width="8.875" style="341" customWidth="1"/>
  </cols>
  <sheetData>
    <row r="1" spans="1:21" ht="18" customHeight="1">
      <c r="A1" s="308" t="s">
        <v>355</v>
      </c>
      <c r="T1" s="436"/>
      <c r="U1" s="437" t="s">
        <v>356</v>
      </c>
    </row>
    <row r="2" spans="1:21" ht="13.5" customHeight="1">
      <c r="A2" s="1509" t="s">
        <v>290</v>
      </c>
      <c r="B2" s="1509"/>
      <c r="C2" s="1511" t="s">
        <v>1031</v>
      </c>
      <c r="D2" s="1509"/>
      <c r="E2" s="1509"/>
      <c r="F2" s="1507" t="s">
        <v>1032</v>
      </c>
      <c r="G2" s="1507"/>
      <c r="H2" s="1507" t="s">
        <v>1097</v>
      </c>
      <c r="I2" s="1507"/>
      <c r="J2" s="1507" t="s">
        <v>291</v>
      </c>
      <c r="K2" s="1507"/>
      <c r="L2" s="1507" t="s">
        <v>357</v>
      </c>
      <c r="M2" s="1507"/>
      <c r="N2" s="1507" t="s">
        <v>358</v>
      </c>
      <c r="O2" s="1507"/>
      <c r="P2" s="1507" t="s">
        <v>1030</v>
      </c>
      <c r="Q2" s="1507"/>
      <c r="R2" s="1507" t="s">
        <v>359</v>
      </c>
      <c r="S2" s="1507"/>
      <c r="T2" s="1507" t="s">
        <v>360</v>
      </c>
      <c r="U2" s="1507"/>
    </row>
    <row r="3" spans="1:21" ht="24" customHeight="1">
      <c r="A3" s="1509"/>
      <c r="B3" s="1509"/>
      <c r="C3" s="1509"/>
      <c r="D3" s="1509"/>
      <c r="E3" s="1509"/>
      <c r="F3" s="1507"/>
      <c r="G3" s="1507"/>
      <c r="H3" s="1507"/>
      <c r="I3" s="1507"/>
      <c r="J3" s="1507"/>
      <c r="K3" s="1507"/>
      <c r="L3" s="1507"/>
      <c r="M3" s="1507"/>
      <c r="N3" s="1507"/>
      <c r="O3" s="1507"/>
      <c r="P3" s="1507"/>
      <c r="Q3" s="1507"/>
      <c r="R3" s="1507"/>
      <c r="S3" s="1507"/>
      <c r="T3" s="1507"/>
      <c r="U3" s="1507"/>
    </row>
    <row r="4" spans="1:21" ht="15" customHeight="1">
      <c r="A4" s="1509"/>
      <c r="B4" s="1509"/>
      <c r="C4" s="1509"/>
      <c r="D4" s="1509"/>
      <c r="E4" s="1509"/>
      <c r="F4" s="1507"/>
      <c r="G4" s="1507"/>
      <c r="H4" s="1507"/>
      <c r="I4" s="1507"/>
      <c r="J4" s="1507"/>
      <c r="K4" s="1507"/>
      <c r="L4" s="1507"/>
      <c r="M4" s="1507"/>
      <c r="N4" s="1507"/>
      <c r="O4" s="1507"/>
      <c r="P4" s="1507"/>
      <c r="Q4" s="1507"/>
      <c r="R4" s="1507"/>
      <c r="S4" s="1507"/>
      <c r="T4" s="1507"/>
      <c r="U4" s="1507"/>
    </row>
    <row r="5" spans="1:21" ht="15" customHeight="1" thickBot="1">
      <c r="A5" s="1510"/>
      <c r="B5" s="1510"/>
      <c r="C5" s="351" t="s">
        <v>915</v>
      </c>
      <c r="D5" s="351" t="s">
        <v>935</v>
      </c>
      <c r="E5" s="351" t="s">
        <v>936</v>
      </c>
      <c r="F5" s="393" t="s">
        <v>935</v>
      </c>
      <c r="G5" s="393" t="s">
        <v>936</v>
      </c>
      <c r="H5" s="393" t="s">
        <v>935</v>
      </c>
      <c r="I5" s="393" t="s">
        <v>936</v>
      </c>
      <c r="J5" s="393" t="s">
        <v>935</v>
      </c>
      <c r="K5" s="393" t="s">
        <v>936</v>
      </c>
      <c r="L5" s="393" t="s">
        <v>935</v>
      </c>
      <c r="M5" s="393" t="s">
        <v>936</v>
      </c>
      <c r="N5" s="393" t="s">
        <v>935</v>
      </c>
      <c r="O5" s="393" t="s">
        <v>936</v>
      </c>
      <c r="P5" s="393" t="s">
        <v>935</v>
      </c>
      <c r="Q5" s="393" t="s">
        <v>936</v>
      </c>
      <c r="R5" s="393" t="s">
        <v>935</v>
      </c>
      <c r="S5" s="393" t="s">
        <v>936</v>
      </c>
      <c r="T5" s="393" t="s">
        <v>935</v>
      </c>
      <c r="U5" s="393" t="s">
        <v>936</v>
      </c>
    </row>
    <row r="6" spans="1:21" ht="18" customHeight="1" thickBot="1">
      <c r="A6" s="438" t="s">
        <v>141</v>
      </c>
      <c r="B6" s="438"/>
      <c r="C6" s="425">
        <f>C7+C24</f>
        <v>8519</v>
      </c>
      <c r="D6" s="425">
        <f aca="true" t="shared" si="0" ref="D6:U6">D7+D24</f>
        <v>4362</v>
      </c>
      <c r="E6" s="425">
        <f t="shared" si="0"/>
        <v>4157</v>
      </c>
      <c r="F6" s="425">
        <f t="shared" si="0"/>
        <v>1621</v>
      </c>
      <c r="G6" s="439">
        <f t="shared" si="0"/>
        <v>1937</v>
      </c>
      <c r="H6" s="439">
        <f t="shared" si="0"/>
        <v>594</v>
      </c>
      <c r="I6" s="439">
        <f t="shared" si="0"/>
        <v>921</v>
      </c>
      <c r="J6" s="439">
        <f t="shared" si="0"/>
        <v>404</v>
      </c>
      <c r="K6" s="439">
        <f t="shared" si="0"/>
        <v>245</v>
      </c>
      <c r="L6" s="439">
        <f t="shared" si="0"/>
        <v>65</v>
      </c>
      <c r="M6" s="439">
        <f t="shared" si="0"/>
        <v>5</v>
      </c>
      <c r="N6" s="439">
        <f t="shared" si="0"/>
        <v>1600</v>
      </c>
      <c r="O6" s="439">
        <f t="shared" si="0"/>
        <v>938</v>
      </c>
      <c r="P6" s="439">
        <f t="shared" si="0"/>
        <v>21</v>
      </c>
      <c r="Q6" s="439">
        <f t="shared" si="0"/>
        <v>13</v>
      </c>
      <c r="R6" s="439">
        <f t="shared" si="0"/>
        <v>57</v>
      </c>
      <c r="S6" s="439">
        <f t="shared" si="0"/>
        <v>98</v>
      </c>
      <c r="T6" s="440">
        <f t="shared" si="0"/>
        <v>0</v>
      </c>
      <c r="U6" s="441">
        <f t="shared" si="0"/>
        <v>0</v>
      </c>
    </row>
    <row r="7" spans="1:21" ht="15.75" customHeight="1" thickBot="1">
      <c r="A7" s="1505" t="s">
        <v>361</v>
      </c>
      <c r="B7" s="402" t="s">
        <v>915</v>
      </c>
      <c r="C7" s="425">
        <f>SUM(C8:C23)</f>
        <v>6716</v>
      </c>
      <c r="D7" s="425">
        <f aca="true" t="shared" si="1" ref="D7:U7">SUM(D8:D23)</f>
        <v>3475</v>
      </c>
      <c r="E7" s="425">
        <f t="shared" si="1"/>
        <v>3241</v>
      </c>
      <c r="F7" s="425">
        <f t="shared" si="1"/>
        <v>1305</v>
      </c>
      <c r="G7" s="425">
        <f t="shared" si="1"/>
        <v>1481</v>
      </c>
      <c r="H7" s="425">
        <f t="shared" si="1"/>
        <v>475</v>
      </c>
      <c r="I7" s="425">
        <f t="shared" si="1"/>
        <v>738</v>
      </c>
      <c r="J7" s="425">
        <f t="shared" si="1"/>
        <v>243</v>
      </c>
      <c r="K7" s="425">
        <f t="shared" si="1"/>
        <v>180</v>
      </c>
      <c r="L7" s="425">
        <f t="shared" si="1"/>
        <v>58</v>
      </c>
      <c r="M7" s="425">
        <f t="shared" si="1"/>
        <v>4</v>
      </c>
      <c r="N7" s="425">
        <f t="shared" si="1"/>
        <v>1333</v>
      </c>
      <c r="O7" s="425">
        <f t="shared" si="1"/>
        <v>765</v>
      </c>
      <c r="P7" s="425">
        <f t="shared" si="1"/>
        <v>16</v>
      </c>
      <c r="Q7" s="425">
        <f t="shared" si="1"/>
        <v>7</v>
      </c>
      <c r="R7" s="425">
        <f t="shared" si="1"/>
        <v>45</v>
      </c>
      <c r="S7" s="425">
        <f t="shared" si="1"/>
        <v>66</v>
      </c>
      <c r="T7" s="442">
        <f t="shared" si="1"/>
        <v>0</v>
      </c>
      <c r="U7" s="443">
        <f t="shared" si="1"/>
        <v>0</v>
      </c>
    </row>
    <row r="8" spans="1:21" ht="15.75" customHeight="1">
      <c r="A8" s="1506"/>
      <c r="B8" s="403" t="s">
        <v>711</v>
      </c>
      <c r="C8" s="444">
        <f>D8+E8</f>
        <v>1804</v>
      </c>
      <c r="D8" s="444">
        <f>F8+H8+J8+L8+N8+P8+R8+T8</f>
        <v>1005</v>
      </c>
      <c r="E8" s="444">
        <f aca="true" t="shared" si="2" ref="E8:E23">G8+I8+K8+M8+O8+Q8+S8+U8</f>
        <v>799</v>
      </c>
      <c r="F8" s="445">
        <v>417</v>
      </c>
      <c r="G8" s="445">
        <v>426</v>
      </c>
      <c r="H8" s="446">
        <v>92</v>
      </c>
      <c r="I8" s="445">
        <v>157</v>
      </c>
      <c r="J8" s="445">
        <v>101</v>
      </c>
      <c r="K8" s="446">
        <v>68</v>
      </c>
      <c r="L8" s="446">
        <v>14</v>
      </c>
      <c r="M8" s="446">
        <v>1</v>
      </c>
      <c r="N8" s="446">
        <v>352</v>
      </c>
      <c r="O8" s="446">
        <v>123</v>
      </c>
      <c r="P8" s="447">
        <v>11</v>
      </c>
      <c r="Q8" s="447">
        <v>3</v>
      </c>
      <c r="R8" s="448">
        <v>18</v>
      </c>
      <c r="S8" s="448">
        <v>21</v>
      </c>
      <c r="T8" s="446">
        <v>0</v>
      </c>
      <c r="U8" s="446">
        <v>0</v>
      </c>
    </row>
    <row r="9" spans="1:21" ht="15.75" customHeight="1">
      <c r="A9" s="1506"/>
      <c r="B9" s="410" t="s">
        <v>362</v>
      </c>
      <c r="C9" s="411">
        <f aca="true" t="shared" si="3" ref="C9:C23">D9+E9</f>
        <v>983</v>
      </c>
      <c r="D9" s="411">
        <f aca="true" t="shared" si="4" ref="D9:D23">F9+H9+J9+L9+N9+P9+R9+T9</f>
        <v>480</v>
      </c>
      <c r="E9" s="411">
        <f t="shared" si="2"/>
        <v>503</v>
      </c>
      <c r="F9" s="449">
        <v>157</v>
      </c>
      <c r="G9" s="449">
        <v>211</v>
      </c>
      <c r="H9" s="449">
        <v>82</v>
      </c>
      <c r="I9" s="449">
        <v>133</v>
      </c>
      <c r="J9" s="449">
        <v>19</v>
      </c>
      <c r="K9" s="405">
        <v>29</v>
      </c>
      <c r="L9" s="405">
        <v>18</v>
      </c>
      <c r="M9" s="450">
        <v>1</v>
      </c>
      <c r="N9" s="450">
        <v>194</v>
      </c>
      <c r="O9" s="450">
        <v>119</v>
      </c>
      <c r="P9" s="405">
        <v>2</v>
      </c>
      <c r="Q9" s="405">
        <v>0</v>
      </c>
      <c r="R9" s="405">
        <v>8</v>
      </c>
      <c r="S9" s="405">
        <v>10</v>
      </c>
      <c r="T9" s="450">
        <v>0</v>
      </c>
      <c r="U9" s="450">
        <v>0</v>
      </c>
    </row>
    <row r="10" spans="1:21" ht="15.75" customHeight="1">
      <c r="A10" s="1506"/>
      <c r="B10" s="410" t="s">
        <v>712</v>
      </c>
      <c r="C10" s="411">
        <f t="shared" si="3"/>
        <v>693</v>
      </c>
      <c r="D10" s="411">
        <f t="shared" si="4"/>
        <v>429</v>
      </c>
      <c r="E10" s="411">
        <f t="shared" si="2"/>
        <v>264</v>
      </c>
      <c r="F10" s="449">
        <v>137</v>
      </c>
      <c r="G10" s="449">
        <v>117</v>
      </c>
      <c r="H10" s="449">
        <v>35</v>
      </c>
      <c r="I10" s="449">
        <v>44</v>
      </c>
      <c r="J10" s="449">
        <v>24</v>
      </c>
      <c r="K10" s="450">
        <v>8</v>
      </c>
      <c r="L10" s="450">
        <v>1</v>
      </c>
      <c r="M10" s="450">
        <v>0</v>
      </c>
      <c r="N10" s="450">
        <v>226</v>
      </c>
      <c r="O10" s="450">
        <v>89</v>
      </c>
      <c r="P10" s="405">
        <v>2</v>
      </c>
      <c r="Q10" s="405">
        <v>1</v>
      </c>
      <c r="R10" s="413">
        <v>4</v>
      </c>
      <c r="S10" s="413">
        <v>5</v>
      </c>
      <c r="T10" s="450">
        <v>0</v>
      </c>
      <c r="U10" s="450">
        <v>0</v>
      </c>
    </row>
    <row r="11" spans="1:21" ht="15.75" customHeight="1">
      <c r="A11" s="1506"/>
      <c r="B11" s="410" t="s">
        <v>363</v>
      </c>
      <c r="C11" s="411">
        <f t="shared" si="3"/>
        <v>154</v>
      </c>
      <c r="D11" s="411">
        <f t="shared" si="4"/>
        <v>81</v>
      </c>
      <c r="E11" s="411">
        <f t="shared" si="2"/>
        <v>73</v>
      </c>
      <c r="F11" s="449">
        <v>11</v>
      </c>
      <c r="G11" s="449">
        <v>23</v>
      </c>
      <c r="H11" s="449">
        <v>21</v>
      </c>
      <c r="I11" s="449">
        <v>20</v>
      </c>
      <c r="J11" s="450">
        <v>1</v>
      </c>
      <c r="K11" s="450">
        <v>2</v>
      </c>
      <c r="L11" s="450">
        <v>0</v>
      </c>
      <c r="M11" s="450">
        <v>0</v>
      </c>
      <c r="N11" s="450">
        <v>48</v>
      </c>
      <c r="O11" s="450">
        <v>28</v>
      </c>
      <c r="P11" s="450">
        <v>0</v>
      </c>
      <c r="Q11" s="450">
        <v>0</v>
      </c>
      <c r="R11" s="413">
        <v>0</v>
      </c>
      <c r="S11" s="413">
        <v>0</v>
      </c>
      <c r="T11" s="450">
        <v>0</v>
      </c>
      <c r="U11" s="450">
        <v>0</v>
      </c>
    </row>
    <row r="12" spans="1:21" ht="15.75" customHeight="1">
      <c r="A12" s="1506"/>
      <c r="B12" s="410" t="s">
        <v>643</v>
      </c>
      <c r="C12" s="411">
        <f t="shared" si="3"/>
        <v>465</v>
      </c>
      <c r="D12" s="411">
        <f t="shared" si="4"/>
        <v>219</v>
      </c>
      <c r="E12" s="411">
        <f t="shared" si="2"/>
        <v>246</v>
      </c>
      <c r="F12" s="449">
        <v>108</v>
      </c>
      <c r="G12" s="449">
        <v>101</v>
      </c>
      <c r="H12" s="449">
        <v>25</v>
      </c>
      <c r="I12" s="449">
        <v>56</v>
      </c>
      <c r="J12" s="449">
        <v>13</v>
      </c>
      <c r="K12" s="450">
        <v>12</v>
      </c>
      <c r="L12" s="405">
        <v>2</v>
      </c>
      <c r="M12" s="450">
        <v>0</v>
      </c>
      <c r="N12" s="450">
        <v>71</v>
      </c>
      <c r="O12" s="450">
        <v>70</v>
      </c>
      <c r="P12" s="405">
        <v>0</v>
      </c>
      <c r="Q12" s="405">
        <v>0</v>
      </c>
      <c r="R12" s="413">
        <v>0</v>
      </c>
      <c r="S12" s="413">
        <v>7</v>
      </c>
      <c r="T12" s="450">
        <v>0</v>
      </c>
      <c r="U12" s="450">
        <v>0</v>
      </c>
    </row>
    <row r="13" spans="1:21" ht="15.75" customHeight="1">
      <c r="A13" s="1506"/>
      <c r="B13" s="410" t="s">
        <v>364</v>
      </c>
      <c r="C13" s="411">
        <f t="shared" si="3"/>
        <v>308</v>
      </c>
      <c r="D13" s="411">
        <f t="shared" si="4"/>
        <v>140</v>
      </c>
      <c r="E13" s="411">
        <f t="shared" si="2"/>
        <v>168</v>
      </c>
      <c r="F13" s="449">
        <v>96</v>
      </c>
      <c r="G13" s="449">
        <v>124</v>
      </c>
      <c r="H13" s="450">
        <v>10</v>
      </c>
      <c r="I13" s="450">
        <v>28</v>
      </c>
      <c r="J13" s="449">
        <v>28</v>
      </c>
      <c r="K13" s="450">
        <v>9</v>
      </c>
      <c r="L13" s="450">
        <v>1</v>
      </c>
      <c r="M13" s="450">
        <v>1</v>
      </c>
      <c r="N13" s="450">
        <v>3</v>
      </c>
      <c r="O13" s="450">
        <v>4</v>
      </c>
      <c r="P13" s="450">
        <v>0</v>
      </c>
      <c r="Q13" s="450">
        <v>0</v>
      </c>
      <c r="R13" s="450">
        <v>2</v>
      </c>
      <c r="S13" s="413">
        <v>2</v>
      </c>
      <c r="T13" s="450">
        <v>0</v>
      </c>
      <c r="U13" s="450">
        <v>0</v>
      </c>
    </row>
    <row r="14" spans="1:21" ht="15.75" customHeight="1">
      <c r="A14" s="1506"/>
      <c r="B14" s="410" t="s">
        <v>181</v>
      </c>
      <c r="C14" s="411">
        <f t="shared" si="3"/>
        <v>311</v>
      </c>
      <c r="D14" s="411">
        <f t="shared" si="4"/>
        <v>157</v>
      </c>
      <c r="E14" s="411">
        <f t="shared" si="2"/>
        <v>154</v>
      </c>
      <c r="F14" s="449">
        <v>92</v>
      </c>
      <c r="G14" s="449">
        <v>88</v>
      </c>
      <c r="H14" s="449">
        <v>19</v>
      </c>
      <c r="I14" s="449">
        <v>29</v>
      </c>
      <c r="J14" s="449">
        <v>11</v>
      </c>
      <c r="K14" s="450">
        <v>7</v>
      </c>
      <c r="L14" s="450">
        <v>3</v>
      </c>
      <c r="M14" s="450">
        <v>0</v>
      </c>
      <c r="N14" s="450">
        <v>30</v>
      </c>
      <c r="O14" s="450">
        <v>29</v>
      </c>
      <c r="P14" s="450">
        <v>0</v>
      </c>
      <c r="Q14" s="450">
        <v>0</v>
      </c>
      <c r="R14" s="450">
        <v>2</v>
      </c>
      <c r="S14" s="450">
        <v>1</v>
      </c>
      <c r="T14" s="450">
        <v>0</v>
      </c>
      <c r="U14" s="450">
        <v>0</v>
      </c>
    </row>
    <row r="15" spans="1:21" ht="15.75" customHeight="1">
      <c r="A15" s="1506"/>
      <c r="B15" s="1046" t="s">
        <v>365</v>
      </c>
      <c r="C15" s="411">
        <f t="shared" si="3"/>
        <v>390</v>
      </c>
      <c r="D15" s="411">
        <f t="shared" si="4"/>
        <v>142</v>
      </c>
      <c r="E15" s="411">
        <f t="shared" si="2"/>
        <v>248</v>
      </c>
      <c r="F15" s="450">
        <v>80</v>
      </c>
      <c r="G15" s="449">
        <v>124</v>
      </c>
      <c r="H15" s="449">
        <v>23</v>
      </c>
      <c r="I15" s="449">
        <v>43</v>
      </c>
      <c r="J15" s="405">
        <v>24</v>
      </c>
      <c r="K15" s="405">
        <v>22</v>
      </c>
      <c r="L15" s="450">
        <v>0</v>
      </c>
      <c r="M15" s="405">
        <v>0</v>
      </c>
      <c r="N15" s="450">
        <v>13</v>
      </c>
      <c r="O15" s="450">
        <v>55</v>
      </c>
      <c r="P15" s="450">
        <v>0</v>
      </c>
      <c r="Q15" s="405">
        <v>0</v>
      </c>
      <c r="R15" s="450">
        <v>2</v>
      </c>
      <c r="S15" s="450">
        <v>4</v>
      </c>
      <c r="T15" s="450">
        <v>0</v>
      </c>
      <c r="U15" s="450">
        <v>0</v>
      </c>
    </row>
    <row r="16" spans="1:21" ht="15.75" customHeight="1">
      <c r="A16" s="1506"/>
      <c r="B16" s="410" t="s">
        <v>366</v>
      </c>
      <c r="C16" s="411">
        <f t="shared" si="3"/>
        <v>288</v>
      </c>
      <c r="D16" s="411">
        <f t="shared" si="4"/>
        <v>173</v>
      </c>
      <c r="E16" s="411">
        <f t="shared" si="2"/>
        <v>115</v>
      </c>
      <c r="F16" s="449">
        <v>4</v>
      </c>
      <c r="G16" s="449">
        <v>20</v>
      </c>
      <c r="H16" s="449">
        <v>37</v>
      </c>
      <c r="I16" s="449">
        <v>44</v>
      </c>
      <c r="J16" s="449">
        <v>3</v>
      </c>
      <c r="K16" s="450">
        <v>4</v>
      </c>
      <c r="L16" s="405">
        <v>1</v>
      </c>
      <c r="M16" s="450">
        <v>0</v>
      </c>
      <c r="N16" s="450">
        <v>128</v>
      </c>
      <c r="O16" s="450">
        <v>46</v>
      </c>
      <c r="P16" s="450">
        <v>0</v>
      </c>
      <c r="Q16" s="405">
        <v>0</v>
      </c>
      <c r="R16" s="450">
        <v>0</v>
      </c>
      <c r="S16" s="450">
        <v>1</v>
      </c>
      <c r="T16" s="450">
        <v>0</v>
      </c>
      <c r="U16" s="450">
        <v>0</v>
      </c>
    </row>
    <row r="17" spans="1:21" ht="15.75" customHeight="1">
      <c r="A17" s="1506"/>
      <c r="B17" s="410" t="s">
        <v>184</v>
      </c>
      <c r="C17" s="411">
        <f t="shared" si="3"/>
        <v>298</v>
      </c>
      <c r="D17" s="411">
        <f t="shared" si="4"/>
        <v>119</v>
      </c>
      <c r="E17" s="411">
        <f t="shared" si="2"/>
        <v>179</v>
      </c>
      <c r="F17" s="449">
        <v>52</v>
      </c>
      <c r="G17" s="449">
        <v>83</v>
      </c>
      <c r="H17" s="449">
        <v>31</v>
      </c>
      <c r="I17" s="449">
        <v>51</v>
      </c>
      <c r="J17" s="449">
        <v>2</v>
      </c>
      <c r="K17" s="450">
        <v>8</v>
      </c>
      <c r="L17" s="405">
        <v>3</v>
      </c>
      <c r="M17" s="405">
        <v>0</v>
      </c>
      <c r="N17" s="450">
        <v>30</v>
      </c>
      <c r="O17" s="450">
        <v>35</v>
      </c>
      <c r="P17" s="405">
        <v>1</v>
      </c>
      <c r="Q17" s="450">
        <v>1</v>
      </c>
      <c r="R17" s="450">
        <v>0</v>
      </c>
      <c r="S17" s="450">
        <v>1</v>
      </c>
      <c r="T17" s="450">
        <v>0</v>
      </c>
      <c r="U17" s="450">
        <v>0</v>
      </c>
    </row>
    <row r="18" spans="1:21" ht="15.75" customHeight="1">
      <c r="A18" s="1506"/>
      <c r="B18" s="410" t="s">
        <v>367</v>
      </c>
      <c r="C18" s="411">
        <f t="shared" si="3"/>
        <v>194</v>
      </c>
      <c r="D18" s="411">
        <f t="shared" si="4"/>
        <v>94</v>
      </c>
      <c r="E18" s="411">
        <f t="shared" si="2"/>
        <v>100</v>
      </c>
      <c r="F18" s="449">
        <v>63</v>
      </c>
      <c r="G18" s="449">
        <v>79</v>
      </c>
      <c r="H18" s="449">
        <v>16</v>
      </c>
      <c r="I18" s="449">
        <v>19</v>
      </c>
      <c r="J18" s="449">
        <v>9</v>
      </c>
      <c r="K18" s="450">
        <v>2</v>
      </c>
      <c r="L18" s="450">
        <v>1</v>
      </c>
      <c r="M18" s="450">
        <v>0</v>
      </c>
      <c r="N18" s="450">
        <v>5</v>
      </c>
      <c r="O18" s="450">
        <v>0</v>
      </c>
      <c r="P18" s="450">
        <v>0</v>
      </c>
      <c r="Q18" s="405">
        <v>0</v>
      </c>
      <c r="R18" s="450">
        <v>0</v>
      </c>
      <c r="S18" s="450">
        <v>0</v>
      </c>
      <c r="T18" s="450">
        <v>0</v>
      </c>
      <c r="U18" s="450">
        <v>0</v>
      </c>
    </row>
    <row r="19" spans="1:21" ht="15.75" customHeight="1">
      <c r="A19" s="1506"/>
      <c r="B19" s="418" t="s">
        <v>368</v>
      </c>
      <c r="C19" s="411">
        <f t="shared" si="3"/>
        <v>114</v>
      </c>
      <c r="D19" s="411">
        <f t="shared" si="4"/>
        <v>55</v>
      </c>
      <c r="E19" s="411">
        <f t="shared" si="2"/>
        <v>59</v>
      </c>
      <c r="F19" s="449">
        <v>2</v>
      </c>
      <c r="G19" s="449">
        <v>8</v>
      </c>
      <c r="H19" s="449">
        <v>12</v>
      </c>
      <c r="I19" s="449">
        <v>11</v>
      </c>
      <c r="J19" s="450">
        <v>0</v>
      </c>
      <c r="K19" s="450">
        <v>0</v>
      </c>
      <c r="L19" s="450">
        <v>2</v>
      </c>
      <c r="M19" s="450">
        <v>0</v>
      </c>
      <c r="N19" s="450">
        <v>37</v>
      </c>
      <c r="O19" s="450">
        <v>32</v>
      </c>
      <c r="P19" s="405">
        <v>0</v>
      </c>
      <c r="Q19" s="405">
        <v>2</v>
      </c>
      <c r="R19" s="450">
        <v>2</v>
      </c>
      <c r="S19" s="450">
        <v>6</v>
      </c>
      <c r="T19" s="450">
        <v>0</v>
      </c>
      <c r="U19" s="450">
        <v>0</v>
      </c>
    </row>
    <row r="20" spans="1:21" s="356" customFormat="1" ht="15.75" customHeight="1">
      <c r="A20" s="1506"/>
      <c r="B20" s="418" t="s">
        <v>369</v>
      </c>
      <c r="C20" s="449">
        <f t="shared" si="3"/>
        <v>213</v>
      </c>
      <c r="D20" s="449">
        <f t="shared" si="4"/>
        <v>140</v>
      </c>
      <c r="E20" s="449">
        <f t="shared" si="2"/>
        <v>73</v>
      </c>
      <c r="F20" s="449">
        <v>10</v>
      </c>
      <c r="G20" s="449">
        <v>8</v>
      </c>
      <c r="H20" s="449">
        <v>16</v>
      </c>
      <c r="I20" s="449">
        <v>25</v>
      </c>
      <c r="J20" s="450">
        <v>2</v>
      </c>
      <c r="K20" s="434">
        <v>1</v>
      </c>
      <c r="L20" s="450">
        <v>1</v>
      </c>
      <c r="M20" s="434">
        <v>0</v>
      </c>
      <c r="N20" s="450">
        <v>108</v>
      </c>
      <c r="O20" s="450">
        <v>35</v>
      </c>
      <c r="P20" s="450">
        <v>0</v>
      </c>
      <c r="Q20" s="450">
        <v>0</v>
      </c>
      <c r="R20" s="450">
        <v>3</v>
      </c>
      <c r="S20" s="450">
        <v>4</v>
      </c>
      <c r="T20" s="450">
        <v>0</v>
      </c>
      <c r="U20" s="450">
        <v>0</v>
      </c>
    </row>
    <row r="21" spans="1:21" s="356" customFormat="1" ht="15.75" customHeight="1">
      <c r="A21" s="1506"/>
      <c r="B21" s="418" t="s">
        <v>370</v>
      </c>
      <c r="C21" s="449">
        <f t="shared" si="3"/>
        <v>115</v>
      </c>
      <c r="D21" s="449">
        <f t="shared" si="4"/>
        <v>40</v>
      </c>
      <c r="E21" s="449">
        <f t="shared" si="2"/>
        <v>75</v>
      </c>
      <c r="F21" s="449">
        <v>6</v>
      </c>
      <c r="G21" s="449">
        <v>3</v>
      </c>
      <c r="H21" s="449">
        <v>12</v>
      </c>
      <c r="I21" s="449">
        <v>27</v>
      </c>
      <c r="J21" s="450">
        <v>0</v>
      </c>
      <c r="K21" s="434">
        <v>2</v>
      </c>
      <c r="L21" s="450">
        <v>1</v>
      </c>
      <c r="M21" s="450">
        <v>0</v>
      </c>
      <c r="N21" s="450">
        <v>20</v>
      </c>
      <c r="O21" s="450">
        <v>43</v>
      </c>
      <c r="P21" s="450">
        <v>0</v>
      </c>
      <c r="Q21" s="450">
        <v>0</v>
      </c>
      <c r="R21" s="450">
        <v>1</v>
      </c>
      <c r="S21" s="450">
        <v>0</v>
      </c>
      <c r="T21" s="450">
        <v>0</v>
      </c>
      <c r="U21" s="450">
        <v>0</v>
      </c>
    </row>
    <row r="22" spans="1:21" s="356" customFormat="1" ht="15.75" customHeight="1">
      <c r="A22" s="1506"/>
      <c r="B22" s="410" t="s">
        <v>371</v>
      </c>
      <c r="C22" s="449">
        <f t="shared" si="3"/>
        <v>341</v>
      </c>
      <c r="D22" s="449">
        <f t="shared" si="4"/>
        <v>180</v>
      </c>
      <c r="E22" s="449">
        <f t="shared" si="2"/>
        <v>161</v>
      </c>
      <c r="F22" s="449">
        <v>70</v>
      </c>
      <c r="G22" s="449">
        <v>62</v>
      </c>
      <c r="H22" s="449">
        <v>36</v>
      </c>
      <c r="I22" s="449">
        <v>47</v>
      </c>
      <c r="J22" s="434">
        <v>6</v>
      </c>
      <c r="K22" s="434">
        <v>5</v>
      </c>
      <c r="L22" s="434">
        <v>8</v>
      </c>
      <c r="M22" s="434">
        <v>1</v>
      </c>
      <c r="N22" s="450">
        <v>59</v>
      </c>
      <c r="O22" s="450">
        <v>44</v>
      </c>
      <c r="P22" s="450">
        <v>0</v>
      </c>
      <c r="Q22" s="450">
        <v>0</v>
      </c>
      <c r="R22" s="450">
        <v>1</v>
      </c>
      <c r="S22" s="450">
        <v>2</v>
      </c>
      <c r="T22" s="450">
        <v>0</v>
      </c>
      <c r="U22" s="450">
        <v>0</v>
      </c>
    </row>
    <row r="23" spans="1:21" s="356" customFormat="1" ht="15.75" customHeight="1" thickBot="1">
      <c r="A23" s="1506"/>
      <c r="B23" s="410" t="s">
        <v>372</v>
      </c>
      <c r="C23" s="451">
        <f t="shared" si="3"/>
        <v>45</v>
      </c>
      <c r="D23" s="451">
        <f t="shared" si="4"/>
        <v>21</v>
      </c>
      <c r="E23" s="451">
        <f t="shared" si="2"/>
        <v>24</v>
      </c>
      <c r="F23" s="452">
        <v>0</v>
      </c>
      <c r="G23" s="451">
        <v>4</v>
      </c>
      <c r="H23" s="453">
        <v>8</v>
      </c>
      <c r="I23" s="451">
        <v>4</v>
      </c>
      <c r="J23" s="452">
        <v>0</v>
      </c>
      <c r="K23" s="452">
        <v>1</v>
      </c>
      <c r="L23" s="454">
        <v>2</v>
      </c>
      <c r="M23" s="452">
        <v>0</v>
      </c>
      <c r="N23" s="454">
        <v>9</v>
      </c>
      <c r="O23" s="454">
        <v>13</v>
      </c>
      <c r="P23" s="452">
        <v>0</v>
      </c>
      <c r="Q23" s="454">
        <v>0</v>
      </c>
      <c r="R23" s="452">
        <v>2</v>
      </c>
      <c r="S23" s="452">
        <v>2</v>
      </c>
      <c r="T23" s="452">
        <v>0</v>
      </c>
      <c r="U23" s="452">
        <v>0</v>
      </c>
    </row>
    <row r="24" spans="1:21" ht="15.75" customHeight="1" thickBot="1">
      <c r="A24" s="1505" t="s">
        <v>373</v>
      </c>
      <c r="B24" s="423" t="s">
        <v>915</v>
      </c>
      <c r="C24" s="425">
        <f>SUM(C25:C28)</f>
        <v>1803</v>
      </c>
      <c r="D24" s="425">
        <f aca="true" t="shared" si="5" ref="D24:S24">SUM(D25:D28)</f>
        <v>887</v>
      </c>
      <c r="E24" s="455">
        <f t="shared" si="5"/>
        <v>916</v>
      </c>
      <c r="F24" s="439">
        <f t="shared" si="5"/>
        <v>316</v>
      </c>
      <c r="G24" s="439">
        <f t="shared" si="5"/>
        <v>456</v>
      </c>
      <c r="H24" s="456">
        <f t="shared" si="5"/>
        <v>119</v>
      </c>
      <c r="I24" s="457">
        <f t="shared" si="5"/>
        <v>183</v>
      </c>
      <c r="J24" s="439">
        <f t="shared" si="5"/>
        <v>161</v>
      </c>
      <c r="K24" s="439">
        <f t="shared" si="5"/>
        <v>65</v>
      </c>
      <c r="L24" s="456">
        <f t="shared" si="5"/>
        <v>7</v>
      </c>
      <c r="M24" s="456">
        <f t="shared" si="5"/>
        <v>1</v>
      </c>
      <c r="N24" s="439">
        <f t="shared" si="5"/>
        <v>267</v>
      </c>
      <c r="O24" s="439">
        <f t="shared" si="5"/>
        <v>173</v>
      </c>
      <c r="P24" s="456">
        <f t="shared" si="5"/>
        <v>5</v>
      </c>
      <c r="Q24" s="457">
        <f t="shared" si="5"/>
        <v>6</v>
      </c>
      <c r="R24" s="439">
        <f t="shared" si="5"/>
        <v>12</v>
      </c>
      <c r="S24" s="439">
        <f t="shared" si="5"/>
        <v>32</v>
      </c>
      <c r="T24" s="442">
        <v>0</v>
      </c>
      <c r="U24" s="443">
        <v>0</v>
      </c>
    </row>
    <row r="25" spans="1:21" ht="15.75" customHeight="1">
      <c r="A25" s="1506"/>
      <c r="B25" s="403" t="s">
        <v>711</v>
      </c>
      <c r="C25" s="406">
        <f>D25+E25</f>
        <v>1383</v>
      </c>
      <c r="D25" s="406">
        <f aca="true" t="shared" si="6" ref="D25:E28">F25+H25+J25+L25+N25+P25+R25+T25</f>
        <v>601</v>
      </c>
      <c r="E25" s="458">
        <f t="shared" si="6"/>
        <v>782</v>
      </c>
      <c r="F25" s="459">
        <v>200</v>
      </c>
      <c r="G25" s="459">
        <v>369</v>
      </c>
      <c r="H25" s="460">
        <v>118</v>
      </c>
      <c r="I25" s="461">
        <v>182</v>
      </c>
      <c r="J25" s="462">
        <v>71</v>
      </c>
      <c r="K25" s="462">
        <v>31</v>
      </c>
      <c r="L25" s="460">
        <v>7</v>
      </c>
      <c r="M25" s="460">
        <v>1</v>
      </c>
      <c r="N25" s="462">
        <v>191</v>
      </c>
      <c r="O25" s="462">
        <v>161</v>
      </c>
      <c r="P25" s="460">
        <v>5</v>
      </c>
      <c r="Q25" s="463">
        <v>6</v>
      </c>
      <c r="R25" s="462">
        <v>9</v>
      </c>
      <c r="S25" s="405">
        <v>32</v>
      </c>
      <c r="T25" s="460">
        <v>0</v>
      </c>
      <c r="U25" s="460">
        <v>0</v>
      </c>
    </row>
    <row r="26" spans="1:21" ht="15.75" customHeight="1">
      <c r="A26" s="1506"/>
      <c r="B26" s="410" t="s">
        <v>1227</v>
      </c>
      <c r="C26" s="411">
        <f>D26+E26</f>
        <v>123</v>
      </c>
      <c r="D26" s="406">
        <f>F26+H26+J26+L26+N26+P26+R26+T26</f>
        <v>92</v>
      </c>
      <c r="E26" s="458">
        <f>G26+I26+K26+M26+O26+Q26+S26+U26</f>
        <v>31</v>
      </c>
      <c r="F26" s="449">
        <v>64</v>
      </c>
      <c r="G26" s="449">
        <v>26</v>
      </c>
      <c r="H26" s="460">
        <v>1</v>
      </c>
      <c r="I26" s="460">
        <v>0</v>
      </c>
      <c r="J26" s="450">
        <v>24</v>
      </c>
      <c r="K26" s="450">
        <v>5</v>
      </c>
      <c r="L26" s="460">
        <v>0</v>
      </c>
      <c r="M26" s="460">
        <v>0</v>
      </c>
      <c r="N26" s="460">
        <v>0</v>
      </c>
      <c r="O26" s="450">
        <v>0</v>
      </c>
      <c r="P26" s="460">
        <v>0</v>
      </c>
      <c r="Q26" s="460">
        <v>0</v>
      </c>
      <c r="R26" s="460">
        <v>3</v>
      </c>
      <c r="S26" s="460">
        <v>0</v>
      </c>
      <c r="T26" s="460">
        <v>0</v>
      </c>
      <c r="U26" s="460">
        <v>0</v>
      </c>
    </row>
    <row r="27" spans="1:21" ht="15.75" customHeight="1">
      <c r="A27" s="1506"/>
      <c r="B27" s="410" t="s">
        <v>643</v>
      </c>
      <c r="C27" s="411">
        <f>D27+E27</f>
        <v>133</v>
      </c>
      <c r="D27" s="406">
        <f t="shared" si="6"/>
        <v>115</v>
      </c>
      <c r="E27" s="458">
        <f t="shared" si="6"/>
        <v>18</v>
      </c>
      <c r="F27" s="449">
        <v>11</v>
      </c>
      <c r="G27" s="449">
        <v>4</v>
      </c>
      <c r="H27" s="460">
        <v>0</v>
      </c>
      <c r="I27" s="460">
        <v>0</v>
      </c>
      <c r="J27" s="450">
        <v>28</v>
      </c>
      <c r="K27" s="450">
        <v>3</v>
      </c>
      <c r="L27" s="460">
        <v>0</v>
      </c>
      <c r="M27" s="460">
        <v>0</v>
      </c>
      <c r="N27" s="460">
        <v>76</v>
      </c>
      <c r="O27" s="450">
        <v>11</v>
      </c>
      <c r="P27" s="460">
        <v>0</v>
      </c>
      <c r="Q27" s="460">
        <v>0</v>
      </c>
      <c r="R27" s="460">
        <v>0</v>
      </c>
      <c r="S27" s="460">
        <v>0</v>
      </c>
      <c r="T27" s="460">
        <v>0</v>
      </c>
      <c r="U27" s="460">
        <v>0</v>
      </c>
    </row>
    <row r="28" spans="1:21" ht="15.75" customHeight="1">
      <c r="A28" s="1508"/>
      <c r="B28" s="410" t="s">
        <v>374</v>
      </c>
      <c r="C28" s="411">
        <f>D28+E28</f>
        <v>164</v>
      </c>
      <c r="D28" s="405">
        <f t="shared" si="6"/>
        <v>79</v>
      </c>
      <c r="E28" s="458">
        <f t="shared" si="6"/>
        <v>85</v>
      </c>
      <c r="F28" s="405">
        <v>41</v>
      </c>
      <c r="G28" s="449">
        <v>57</v>
      </c>
      <c r="H28" s="464">
        <v>0</v>
      </c>
      <c r="I28" s="465">
        <v>1</v>
      </c>
      <c r="J28" s="405">
        <v>38</v>
      </c>
      <c r="K28" s="450">
        <v>26</v>
      </c>
      <c r="L28" s="460">
        <v>0</v>
      </c>
      <c r="M28" s="460">
        <v>0</v>
      </c>
      <c r="N28" s="460">
        <v>0</v>
      </c>
      <c r="O28" s="460">
        <v>1</v>
      </c>
      <c r="P28" s="460">
        <v>0</v>
      </c>
      <c r="Q28" s="460">
        <v>0</v>
      </c>
      <c r="R28" s="460">
        <v>0</v>
      </c>
      <c r="S28" s="460">
        <v>0</v>
      </c>
      <c r="T28" s="460">
        <v>0</v>
      </c>
      <c r="U28" s="460">
        <v>0</v>
      </c>
    </row>
  </sheetData>
  <sheetProtection/>
  <mergeCells count="12">
    <mergeCell ref="N2:O4"/>
    <mergeCell ref="P2:Q4"/>
    <mergeCell ref="A7:A23"/>
    <mergeCell ref="R2:S4"/>
    <mergeCell ref="A24:A28"/>
    <mergeCell ref="T2:U4"/>
    <mergeCell ref="A2:B5"/>
    <mergeCell ref="C2:E4"/>
    <mergeCell ref="F2:G4"/>
    <mergeCell ref="H2:I4"/>
    <mergeCell ref="J2:K4"/>
    <mergeCell ref="L2:M4"/>
  </mergeCells>
  <conditionalFormatting sqref="A1:IV65536">
    <cfRule type="expression" priority="1" dxfId="6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7" r:id="rId1"/>
  <headerFooter alignWithMargins="0">
    <oddFooter>&amp;C&amp;A</oddFooter>
  </headerFooter>
</worksheet>
</file>

<file path=xl/worksheets/sheet37.xml><?xml version="1.0" encoding="utf-8"?>
<worksheet xmlns="http://schemas.openxmlformats.org/spreadsheetml/2006/main" xmlns:r="http://schemas.openxmlformats.org/officeDocument/2006/relationships">
  <sheetPr codeName="Sheet39">
    <tabColor theme="5" tint="0.5999900102615356"/>
  </sheetPr>
  <dimension ref="A1:W28"/>
  <sheetViews>
    <sheetView showGridLines="0" zoomScale="142" zoomScaleNormal="142" zoomScaleSheetLayoutView="100" workbookViewId="0" topLeftCell="A1">
      <selection activeCell="J34" sqref="J34"/>
    </sheetView>
  </sheetViews>
  <sheetFormatPr defaultColWidth="8.875" defaultRowHeight="13.5"/>
  <cols>
    <col min="1" max="1" width="2.875" style="341" customWidth="1"/>
    <col min="2" max="2" width="8.50390625" style="341" customWidth="1"/>
    <col min="3" max="4" width="6.00390625" style="341" customWidth="1"/>
    <col min="5" max="5" width="6.00390625" style="356" customWidth="1"/>
    <col min="6" max="7" width="3.75390625" style="341" customWidth="1"/>
    <col min="8" max="8" width="3.75390625" style="356" customWidth="1"/>
    <col min="9" max="10" width="3.75390625" style="341" customWidth="1"/>
    <col min="11" max="11" width="3.75390625" style="356" customWidth="1"/>
    <col min="12" max="13" width="3.75390625" style="341" customWidth="1"/>
    <col min="14" max="14" width="3.75390625" style="356" customWidth="1"/>
    <col min="15" max="16" width="3.75390625" style="341" customWidth="1"/>
    <col min="17" max="17" width="3.75390625" style="356" customWidth="1"/>
    <col min="18" max="19" width="3.75390625" style="341" customWidth="1"/>
    <col min="20" max="20" width="3.75390625" style="356" customWidth="1"/>
    <col min="21" max="16384" width="8.875" style="341" customWidth="1"/>
  </cols>
  <sheetData>
    <row r="1" spans="9:20" ht="18" customHeight="1">
      <c r="I1" s="359"/>
      <c r="T1" s="359" t="s">
        <v>356</v>
      </c>
    </row>
    <row r="2" spans="1:20" ht="13.5">
      <c r="A2" s="360"/>
      <c r="B2" s="361"/>
      <c r="C2" s="362"/>
      <c r="D2" s="362"/>
      <c r="E2" s="363"/>
      <c r="F2" s="362"/>
      <c r="G2" s="428" t="s">
        <v>375</v>
      </c>
      <c r="H2" s="363"/>
      <c r="I2" s="362"/>
      <c r="J2" s="362"/>
      <c r="K2" s="363"/>
      <c r="L2" s="362"/>
      <c r="M2" s="362"/>
      <c r="N2" s="363"/>
      <c r="O2" s="362"/>
      <c r="P2" s="362"/>
      <c r="Q2" s="363"/>
      <c r="R2" s="362"/>
      <c r="S2" s="362"/>
      <c r="T2" s="429"/>
    </row>
    <row r="3" spans="1:20" ht="24" customHeight="1">
      <c r="A3" s="372"/>
      <c r="B3" s="430" t="s">
        <v>376</v>
      </c>
      <c r="C3" s="1513" t="s">
        <v>377</v>
      </c>
      <c r="D3" s="1514"/>
      <c r="E3" s="1515"/>
      <c r="F3" s="1512" t="s">
        <v>378</v>
      </c>
      <c r="G3" s="1512"/>
      <c r="H3" s="1512"/>
      <c r="I3" s="1519" t="s">
        <v>1028</v>
      </c>
      <c r="J3" s="1519"/>
      <c r="K3" s="1519"/>
      <c r="L3" s="1512" t="s">
        <v>1027</v>
      </c>
      <c r="M3" s="1512"/>
      <c r="N3" s="1512"/>
      <c r="O3" s="1512" t="s">
        <v>1026</v>
      </c>
      <c r="P3" s="1512"/>
      <c r="Q3" s="1512"/>
      <c r="R3" s="1512" t="s">
        <v>1025</v>
      </c>
      <c r="S3" s="1512"/>
      <c r="T3" s="1512"/>
    </row>
    <row r="4" spans="1:20" ht="15" customHeight="1">
      <c r="A4" s="372"/>
      <c r="C4" s="1516"/>
      <c r="D4" s="1517"/>
      <c r="E4" s="1518"/>
      <c r="F4" s="1512"/>
      <c r="G4" s="1512"/>
      <c r="H4" s="1512"/>
      <c r="I4" s="1519"/>
      <c r="J4" s="1519"/>
      <c r="K4" s="1519"/>
      <c r="L4" s="1512"/>
      <c r="M4" s="1512"/>
      <c r="N4" s="1512"/>
      <c r="O4" s="1512"/>
      <c r="P4" s="1512"/>
      <c r="Q4" s="1512"/>
      <c r="R4" s="1512"/>
      <c r="S4" s="1512"/>
      <c r="T4" s="1512"/>
    </row>
    <row r="5" spans="1:20" ht="15" customHeight="1" thickBot="1">
      <c r="A5" s="372"/>
      <c r="B5" s="355"/>
      <c r="C5" s="392" t="s">
        <v>951</v>
      </c>
      <c r="D5" s="392" t="s">
        <v>935</v>
      </c>
      <c r="E5" s="393" t="s">
        <v>936</v>
      </c>
      <c r="F5" s="392" t="s">
        <v>951</v>
      </c>
      <c r="G5" s="392" t="s">
        <v>935</v>
      </c>
      <c r="H5" s="393" t="s">
        <v>936</v>
      </c>
      <c r="I5" s="392" t="s">
        <v>951</v>
      </c>
      <c r="J5" s="392" t="s">
        <v>935</v>
      </c>
      <c r="K5" s="393" t="s">
        <v>936</v>
      </c>
      <c r="L5" s="392" t="s">
        <v>951</v>
      </c>
      <c r="M5" s="392" t="s">
        <v>935</v>
      </c>
      <c r="N5" s="393" t="s">
        <v>936</v>
      </c>
      <c r="O5" s="392" t="s">
        <v>951</v>
      </c>
      <c r="P5" s="392" t="s">
        <v>935</v>
      </c>
      <c r="Q5" s="393" t="s">
        <v>936</v>
      </c>
      <c r="R5" s="392" t="s">
        <v>951</v>
      </c>
      <c r="S5" s="392" t="s">
        <v>935</v>
      </c>
      <c r="T5" s="393" t="s">
        <v>936</v>
      </c>
    </row>
    <row r="6" spans="1:20" ht="18" customHeight="1" thickBot="1">
      <c r="A6" s="431" t="s">
        <v>141</v>
      </c>
      <c r="B6" s="432"/>
      <c r="C6" s="399">
        <f>C7+C24</f>
        <v>2995</v>
      </c>
      <c r="D6" s="399">
        <f aca="true" t="shared" si="0" ref="D6:T6">D7+D24</f>
        <v>1583</v>
      </c>
      <c r="E6" s="399">
        <f t="shared" si="0"/>
        <v>1412</v>
      </c>
      <c r="F6" s="399">
        <f t="shared" si="0"/>
        <v>485</v>
      </c>
      <c r="G6" s="399">
        <f t="shared" si="0"/>
        <v>38</v>
      </c>
      <c r="H6" s="399">
        <f t="shared" si="0"/>
        <v>447</v>
      </c>
      <c r="I6" s="399">
        <f t="shared" si="0"/>
        <v>0</v>
      </c>
      <c r="J6" s="399">
        <f t="shared" si="0"/>
        <v>0</v>
      </c>
      <c r="K6" s="399">
        <f t="shared" si="0"/>
        <v>0</v>
      </c>
      <c r="L6" s="399">
        <f t="shared" si="0"/>
        <v>1</v>
      </c>
      <c r="M6" s="399">
        <f t="shared" si="0"/>
        <v>0</v>
      </c>
      <c r="N6" s="399">
        <f t="shared" si="0"/>
        <v>1</v>
      </c>
      <c r="O6" s="399">
        <f t="shared" si="0"/>
        <v>77</v>
      </c>
      <c r="P6" s="399">
        <f t="shared" si="0"/>
        <v>0</v>
      </c>
      <c r="Q6" s="399">
        <f t="shared" si="0"/>
        <v>77</v>
      </c>
      <c r="R6" s="399">
        <f t="shared" si="0"/>
        <v>0</v>
      </c>
      <c r="S6" s="399">
        <f t="shared" si="0"/>
        <v>0</v>
      </c>
      <c r="T6" s="399">
        <f t="shared" si="0"/>
        <v>0</v>
      </c>
    </row>
    <row r="7" spans="1:20" ht="16.5" customHeight="1" thickBot="1">
      <c r="A7" s="1505" t="s">
        <v>361</v>
      </c>
      <c r="B7" s="402" t="s">
        <v>915</v>
      </c>
      <c r="C7" s="399">
        <f>SUM(C8:C23)</f>
        <v>2460</v>
      </c>
      <c r="D7" s="399">
        <f>SUM(D8:D23)</f>
        <v>1285</v>
      </c>
      <c r="E7" s="399">
        <f aca="true" t="shared" si="1" ref="E7:T7">SUM(E8:E23)</f>
        <v>1175</v>
      </c>
      <c r="F7" s="433">
        <f t="shared" si="1"/>
        <v>325</v>
      </c>
      <c r="G7" s="424">
        <f t="shared" si="1"/>
        <v>20</v>
      </c>
      <c r="H7" s="424">
        <f t="shared" si="1"/>
        <v>305</v>
      </c>
      <c r="I7" s="399">
        <f t="shared" si="1"/>
        <v>0</v>
      </c>
      <c r="J7" s="399">
        <f t="shared" si="1"/>
        <v>0</v>
      </c>
      <c r="K7" s="399">
        <f t="shared" si="1"/>
        <v>0</v>
      </c>
      <c r="L7" s="399">
        <f t="shared" si="1"/>
        <v>1</v>
      </c>
      <c r="M7" s="399">
        <f t="shared" si="1"/>
        <v>0</v>
      </c>
      <c r="N7" s="399">
        <f t="shared" si="1"/>
        <v>1</v>
      </c>
      <c r="O7" s="399">
        <f t="shared" si="1"/>
        <v>0</v>
      </c>
      <c r="P7" s="399">
        <f t="shared" si="1"/>
        <v>0</v>
      </c>
      <c r="Q7" s="399">
        <f t="shared" si="1"/>
        <v>0</v>
      </c>
      <c r="R7" s="399">
        <f t="shared" si="1"/>
        <v>0</v>
      </c>
      <c r="S7" s="399">
        <f t="shared" si="1"/>
        <v>0</v>
      </c>
      <c r="T7" s="399">
        <f t="shared" si="1"/>
        <v>0</v>
      </c>
    </row>
    <row r="8" spans="1:23" ht="15" customHeight="1">
      <c r="A8" s="1520"/>
      <c r="B8" s="403" t="s">
        <v>711</v>
      </c>
      <c r="C8" s="404">
        <f aca="true" t="shared" si="2" ref="C8:C23">SUM(D8:E8)</f>
        <v>779</v>
      </c>
      <c r="D8" s="404">
        <v>413</v>
      </c>
      <c r="E8" s="404">
        <v>366</v>
      </c>
      <c r="F8" s="404">
        <f aca="true" t="shared" si="3" ref="F8:F23">SUM(G8:H8)</f>
        <v>63</v>
      </c>
      <c r="G8" s="404">
        <v>4</v>
      </c>
      <c r="H8" s="404">
        <v>59</v>
      </c>
      <c r="I8" s="404">
        <f aca="true" t="shared" si="4" ref="I8:I23">SUM(J8:K8)</f>
        <v>0</v>
      </c>
      <c r="J8" s="404">
        <v>0</v>
      </c>
      <c r="K8" s="404">
        <v>0</v>
      </c>
      <c r="L8" s="404">
        <f aca="true" t="shared" si="5" ref="L8:L23">SUM(M8:N8)</f>
        <v>1</v>
      </c>
      <c r="M8" s="404">
        <v>0</v>
      </c>
      <c r="N8" s="404">
        <v>1</v>
      </c>
      <c r="O8" s="404">
        <f aca="true" t="shared" si="6" ref="O8:O23">SUM(P8:Q8)</f>
        <v>0</v>
      </c>
      <c r="P8" s="404">
        <v>0</v>
      </c>
      <c r="Q8" s="404">
        <v>0</v>
      </c>
      <c r="R8" s="404">
        <f aca="true" t="shared" si="7" ref="R8:R23">SUM(S8:T8)</f>
        <v>0</v>
      </c>
      <c r="S8" s="404">
        <v>0</v>
      </c>
      <c r="T8" s="404">
        <v>0</v>
      </c>
      <c r="V8" s="409"/>
      <c r="W8" s="409"/>
    </row>
    <row r="9" spans="1:23" ht="15" customHeight="1">
      <c r="A9" s="1520"/>
      <c r="B9" s="410" t="s">
        <v>362</v>
      </c>
      <c r="C9" s="405">
        <f t="shared" si="2"/>
        <v>322</v>
      </c>
      <c r="D9" s="405">
        <v>155</v>
      </c>
      <c r="E9" s="405">
        <v>167</v>
      </c>
      <c r="F9" s="405">
        <f t="shared" si="3"/>
        <v>46</v>
      </c>
      <c r="G9" s="405">
        <v>2</v>
      </c>
      <c r="H9" s="405">
        <v>44</v>
      </c>
      <c r="I9" s="405">
        <f t="shared" si="4"/>
        <v>0</v>
      </c>
      <c r="J9" s="405">
        <v>0</v>
      </c>
      <c r="K9" s="405">
        <v>0</v>
      </c>
      <c r="L9" s="405">
        <f t="shared" si="5"/>
        <v>0</v>
      </c>
      <c r="M9" s="405">
        <v>0</v>
      </c>
      <c r="N9" s="405">
        <v>0</v>
      </c>
      <c r="O9" s="405">
        <f t="shared" si="6"/>
        <v>0</v>
      </c>
      <c r="P9" s="405">
        <v>0</v>
      </c>
      <c r="Q9" s="405">
        <v>0</v>
      </c>
      <c r="R9" s="405">
        <f t="shared" si="7"/>
        <v>0</v>
      </c>
      <c r="S9" s="405">
        <v>0</v>
      </c>
      <c r="T9" s="405">
        <v>0</v>
      </c>
      <c r="V9" s="409"/>
      <c r="W9" s="409"/>
    </row>
    <row r="10" spans="1:23" ht="15" customHeight="1">
      <c r="A10" s="1520"/>
      <c r="B10" s="410" t="s">
        <v>712</v>
      </c>
      <c r="C10" s="405">
        <f t="shared" si="2"/>
        <v>235</v>
      </c>
      <c r="D10" s="405">
        <v>136</v>
      </c>
      <c r="E10" s="405">
        <v>99</v>
      </c>
      <c r="F10" s="405">
        <f t="shared" si="3"/>
        <v>19</v>
      </c>
      <c r="G10" s="405">
        <v>1</v>
      </c>
      <c r="H10" s="405">
        <v>18</v>
      </c>
      <c r="I10" s="405">
        <f t="shared" si="4"/>
        <v>0</v>
      </c>
      <c r="J10" s="405">
        <v>0</v>
      </c>
      <c r="K10" s="405">
        <v>0</v>
      </c>
      <c r="L10" s="405">
        <f t="shared" si="5"/>
        <v>0</v>
      </c>
      <c r="M10" s="405">
        <v>0</v>
      </c>
      <c r="N10" s="405">
        <v>0</v>
      </c>
      <c r="O10" s="405">
        <f t="shared" si="6"/>
        <v>0</v>
      </c>
      <c r="P10" s="405">
        <v>0</v>
      </c>
      <c r="Q10" s="405">
        <v>0</v>
      </c>
      <c r="R10" s="405">
        <f t="shared" si="7"/>
        <v>0</v>
      </c>
      <c r="S10" s="405">
        <v>0</v>
      </c>
      <c r="T10" s="405">
        <v>0</v>
      </c>
      <c r="V10" s="409"/>
      <c r="W10" s="409"/>
    </row>
    <row r="11" spans="1:23" ht="15" customHeight="1">
      <c r="A11" s="1520"/>
      <c r="B11" s="410" t="s">
        <v>363</v>
      </c>
      <c r="C11" s="405">
        <f t="shared" si="2"/>
        <v>21</v>
      </c>
      <c r="D11" s="405">
        <v>10</v>
      </c>
      <c r="E11" s="405">
        <v>11</v>
      </c>
      <c r="F11" s="405">
        <f t="shared" si="3"/>
        <v>13</v>
      </c>
      <c r="G11" s="405">
        <v>1</v>
      </c>
      <c r="H11" s="405">
        <v>12</v>
      </c>
      <c r="I11" s="405">
        <f t="shared" si="4"/>
        <v>0</v>
      </c>
      <c r="J11" s="405">
        <v>0</v>
      </c>
      <c r="K11" s="405">
        <v>0</v>
      </c>
      <c r="L11" s="405">
        <f t="shared" si="5"/>
        <v>0</v>
      </c>
      <c r="M11" s="405">
        <v>0</v>
      </c>
      <c r="N11" s="405">
        <v>0</v>
      </c>
      <c r="O11" s="405">
        <f t="shared" si="6"/>
        <v>0</v>
      </c>
      <c r="P11" s="405">
        <v>0</v>
      </c>
      <c r="Q11" s="405">
        <v>0</v>
      </c>
      <c r="R11" s="405">
        <f t="shared" si="7"/>
        <v>0</v>
      </c>
      <c r="S11" s="405">
        <v>0</v>
      </c>
      <c r="T11" s="405">
        <v>0</v>
      </c>
      <c r="V11" s="409"/>
      <c r="W11" s="409"/>
    </row>
    <row r="12" spans="1:23" ht="15" customHeight="1">
      <c r="A12" s="1520"/>
      <c r="B12" s="410" t="s">
        <v>643</v>
      </c>
      <c r="C12" s="405">
        <f t="shared" si="2"/>
        <v>178</v>
      </c>
      <c r="D12" s="405">
        <v>105</v>
      </c>
      <c r="E12" s="405">
        <v>73</v>
      </c>
      <c r="F12" s="405">
        <f t="shared" si="3"/>
        <v>31</v>
      </c>
      <c r="G12" s="405">
        <v>3</v>
      </c>
      <c r="H12" s="405">
        <v>28</v>
      </c>
      <c r="I12" s="405">
        <f t="shared" si="4"/>
        <v>0</v>
      </c>
      <c r="J12" s="405">
        <v>0</v>
      </c>
      <c r="K12" s="405">
        <v>0</v>
      </c>
      <c r="L12" s="405">
        <f t="shared" si="5"/>
        <v>0</v>
      </c>
      <c r="M12" s="405">
        <v>0</v>
      </c>
      <c r="N12" s="405">
        <v>0</v>
      </c>
      <c r="O12" s="405">
        <f t="shared" si="6"/>
        <v>0</v>
      </c>
      <c r="P12" s="405">
        <v>0</v>
      </c>
      <c r="Q12" s="405">
        <v>0</v>
      </c>
      <c r="R12" s="405">
        <f t="shared" si="7"/>
        <v>0</v>
      </c>
      <c r="S12" s="405">
        <v>0</v>
      </c>
      <c r="T12" s="405">
        <v>0</v>
      </c>
      <c r="V12" s="409"/>
      <c r="W12" s="409"/>
    </row>
    <row r="13" spans="1:23" ht="15" customHeight="1">
      <c r="A13" s="1520"/>
      <c r="B13" s="410" t="s">
        <v>364</v>
      </c>
      <c r="C13" s="405">
        <f t="shared" si="2"/>
        <v>210</v>
      </c>
      <c r="D13" s="405">
        <v>96</v>
      </c>
      <c r="E13" s="405">
        <v>114</v>
      </c>
      <c r="F13" s="405">
        <f t="shared" si="3"/>
        <v>10</v>
      </c>
      <c r="G13" s="405">
        <v>0</v>
      </c>
      <c r="H13" s="405">
        <v>10</v>
      </c>
      <c r="I13" s="405">
        <f t="shared" si="4"/>
        <v>0</v>
      </c>
      <c r="J13" s="405">
        <v>0</v>
      </c>
      <c r="K13" s="405">
        <v>0</v>
      </c>
      <c r="L13" s="405">
        <f t="shared" si="5"/>
        <v>0</v>
      </c>
      <c r="M13" s="405">
        <v>0</v>
      </c>
      <c r="N13" s="405">
        <v>0</v>
      </c>
      <c r="O13" s="405">
        <f t="shared" si="6"/>
        <v>0</v>
      </c>
      <c r="P13" s="405">
        <v>0</v>
      </c>
      <c r="Q13" s="405">
        <v>0</v>
      </c>
      <c r="R13" s="405">
        <f t="shared" si="7"/>
        <v>0</v>
      </c>
      <c r="S13" s="405">
        <v>0</v>
      </c>
      <c r="T13" s="405">
        <v>0</v>
      </c>
      <c r="V13" s="409"/>
      <c r="W13" s="409"/>
    </row>
    <row r="14" spans="1:23" ht="15" customHeight="1">
      <c r="A14" s="1520"/>
      <c r="B14" s="410" t="s">
        <v>181</v>
      </c>
      <c r="C14" s="405">
        <f t="shared" si="2"/>
        <v>162</v>
      </c>
      <c r="D14" s="405">
        <v>91</v>
      </c>
      <c r="E14" s="405">
        <v>71</v>
      </c>
      <c r="F14" s="405">
        <f t="shared" si="3"/>
        <v>18</v>
      </c>
      <c r="G14" s="405">
        <v>1</v>
      </c>
      <c r="H14" s="405">
        <v>17</v>
      </c>
      <c r="I14" s="405">
        <f t="shared" si="4"/>
        <v>0</v>
      </c>
      <c r="J14" s="405">
        <v>0</v>
      </c>
      <c r="K14" s="405">
        <v>0</v>
      </c>
      <c r="L14" s="405">
        <f t="shared" si="5"/>
        <v>0</v>
      </c>
      <c r="M14" s="405">
        <v>0</v>
      </c>
      <c r="N14" s="405">
        <v>0</v>
      </c>
      <c r="O14" s="405">
        <f t="shared" si="6"/>
        <v>0</v>
      </c>
      <c r="P14" s="405">
        <v>0</v>
      </c>
      <c r="Q14" s="405">
        <v>0</v>
      </c>
      <c r="R14" s="405">
        <f t="shared" si="7"/>
        <v>0</v>
      </c>
      <c r="S14" s="405">
        <v>0</v>
      </c>
      <c r="T14" s="405">
        <v>0</v>
      </c>
      <c r="V14" s="409"/>
      <c r="W14" s="409"/>
    </row>
    <row r="15" spans="1:23" ht="15" customHeight="1">
      <c r="A15" s="1520"/>
      <c r="B15" s="1046" t="s">
        <v>365</v>
      </c>
      <c r="C15" s="405">
        <f t="shared" si="2"/>
        <v>162</v>
      </c>
      <c r="D15" s="405">
        <v>77</v>
      </c>
      <c r="E15" s="405">
        <v>85</v>
      </c>
      <c r="F15" s="405">
        <f t="shared" si="3"/>
        <v>42</v>
      </c>
      <c r="G15" s="405">
        <v>3</v>
      </c>
      <c r="H15" s="405">
        <v>39</v>
      </c>
      <c r="I15" s="405">
        <f t="shared" si="4"/>
        <v>0</v>
      </c>
      <c r="J15" s="405">
        <v>0</v>
      </c>
      <c r="K15" s="405">
        <v>0</v>
      </c>
      <c r="L15" s="405">
        <f t="shared" si="5"/>
        <v>0</v>
      </c>
      <c r="M15" s="405">
        <v>0</v>
      </c>
      <c r="N15" s="405">
        <v>0</v>
      </c>
      <c r="O15" s="405">
        <f t="shared" si="6"/>
        <v>0</v>
      </c>
      <c r="P15" s="405">
        <v>0</v>
      </c>
      <c r="Q15" s="405">
        <v>0</v>
      </c>
      <c r="R15" s="405">
        <f t="shared" si="7"/>
        <v>0</v>
      </c>
      <c r="S15" s="405">
        <v>0</v>
      </c>
      <c r="T15" s="405">
        <v>0</v>
      </c>
      <c r="V15" s="409"/>
      <c r="W15" s="409"/>
    </row>
    <row r="16" spans="1:23" ht="15" customHeight="1">
      <c r="A16" s="1520"/>
      <c r="B16" s="410" t="s">
        <v>366</v>
      </c>
      <c r="C16" s="405">
        <f t="shared" si="2"/>
        <v>14</v>
      </c>
      <c r="D16" s="405">
        <v>4</v>
      </c>
      <c r="E16" s="405">
        <v>10</v>
      </c>
      <c r="F16" s="405">
        <f t="shared" si="3"/>
        <v>10</v>
      </c>
      <c r="G16" s="405">
        <v>0</v>
      </c>
      <c r="H16" s="405">
        <v>10</v>
      </c>
      <c r="I16" s="405">
        <f t="shared" si="4"/>
        <v>0</v>
      </c>
      <c r="J16" s="405">
        <v>0</v>
      </c>
      <c r="K16" s="405">
        <v>0</v>
      </c>
      <c r="L16" s="405">
        <f t="shared" si="5"/>
        <v>0</v>
      </c>
      <c r="M16" s="405">
        <v>0</v>
      </c>
      <c r="N16" s="405">
        <v>0</v>
      </c>
      <c r="O16" s="405">
        <f t="shared" si="6"/>
        <v>0</v>
      </c>
      <c r="P16" s="405">
        <v>0</v>
      </c>
      <c r="Q16" s="405">
        <v>0</v>
      </c>
      <c r="R16" s="405">
        <f t="shared" si="7"/>
        <v>0</v>
      </c>
      <c r="S16" s="405">
        <v>0</v>
      </c>
      <c r="T16" s="405">
        <v>0</v>
      </c>
      <c r="V16" s="409"/>
      <c r="W16" s="409"/>
    </row>
    <row r="17" spans="1:23" ht="15" customHeight="1">
      <c r="A17" s="1520"/>
      <c r="B17" s="410" t="s">
        <v>184</v>
      </c>
      <c r="C17" s="405">
        <f t="shared" si="2"/>
        <v>102</v>
      </c>
      <c r="D17" s="405">
        <v>52</v>
      </c>
      <c r="E17" s="405">
        <v>50</v>
      </c>
      <c r="F17" s="405">
        <f t="shared" si="3"/>
        <v>33</v>
      </c>
      <c r="G17" s="405">
        <v>0</v>
      </c>
      <c r="H17" s="405">
        <v>33</v>
      </c>
      <c r="I17" s="405">
        <f t="shared" si="4"/>
        <v>0</v>
      </c>
      <c r="J17" s="405">
        <v>0</v>
      </c>
      <c r="K17" s="405">
        <v>0</v>
      </c>
      <c r="L17" s="405">
        <f t="shared" si="5"/>
        <v>0</v>
      </c>
      <c r="M17" s="405">
        <v>0</v>
      </c>
      <c r="N17" s="405">
        <v>0</v>
      </c>
      <c r="O17" s="405">
        <f t="shared" si="6"/>
        <v>0</v>
      </c>
      <c r="P17" s="405">
        <v>0</v>
      </c>
      <c r="Q17" s="405">
        <v>0</v>
      </c>
      <c r="R17" s="405">
        <f t="shared" si="7"/>
        <v>0</v>
      </c>
      <c r="S17" s="405">
        <v>0</v>
      </c>
      <c r="T17" s="405">
        <v>0</v>
      </c>
      <c r="V17" s="409"/>
      <c r="W17" s="409"/>
    </row>
    <row r="18" spans="1:23" ht="15" customHeight="1">
      <c r="A18" s="1520"/>
      <c r="B18" s="410" t="s">
        <v>367</v>
      </c>
      <c r="C18" s="405">
        <f t="shared" si="2"/>
        <v>136</v>
      </c>
      <c r="D18" s="405">
        <v>63</v>
      </c>
      <c r="E18" s="405">
        <v>73</v>
      </c>
      <c r="F18" s="405">
        <f t="shared" si="3"/>
        <v>6</v>
      </c>
      <c r="G18" s="405">
        <v>0</v>
      </c>
      <c r="H18" s="405">
        <v>6</v>
      </c>
      <c r="I18" s="405">
        <f t="shared" si="4"/>
        <v>0</v>
      </c>
      <c r="J18" s="405">
        <v>0</v>
      </c>
      <c r="K18" s="405">
        <v>0</v>
      </c>
      <c r="L18" s="405">
        <f t="shared" si="5"/>
        <v>0</v>
      </c>
      <c r="M18" s="405">
        <v>0</v>
      </c>
      <c r="N18" s="405">
        <v>0</v>
      </c>
      <c r="O18" s="405">
        <f t="shared" si="6"/>
        <v>0</v>
      </c>
      <c r="P18" s="405">
        <v>0</v>
      </c>
      <c r="Q18" s="405">
        <v>0</v>
      </c>
      <c r="R18" s="405">
        <f t="shared" si="7"/>
        <v>0</v>
      </c>
      <c r="S18" s="405">
        <v>0</v>
      </c>
      <c r="T18" s="405">
        <v>0</v>
      </c>
      <c r="V18" s="409"/>
      <c r="W18" s="409"/>
    </row>
    <row r="19" spans="1:23" ht="15" customHeight="1">
      <c r="A19" s="1520"/>
      <c r="B19" s="418" t="s">
        <v>368</v>
      </c>
      <c r="C19" s="405">
        <f t="shared" si="2"/>
        <v>5</v>
      </c>
      <c r="D19" s="405">
        <v>1</v>
      </c>
      <c r="E19" s="405">
        <v>4</v>
      </c>
      <c r="F19" s="405">
        <f t="shared" si="3"/>
        <v>5</v>
      </c>
      <c r="G19" s="405">
        <v>1</v>
      </c>
      <c r="H19" s="405">
        <v>4</v>
      </c>
      <c r="I19" s="405">
        <f t="shared" si="4"/>
        <v>0</v>
      </c>
      <c r="J19" s="405">
        <v>0</v>
      </c>
      <c r="K19" s="405">
        <v>0</v>
      </c>
      <c r="L19" s="405">
        <f t="shared" si="5"/>
        <v>0</v>
      </c>
      <c r="M19" s="405">
        <v>0</v>
      </c>
      <c r="N19" s="405">
        <v>0</v>
      </c>
      <c r="O19" s="405">
        <f t="shared" si="6"/>
        <v>0</v>
      </c>
      <c r="P19" s="405">
        <v>0</v>
      </c>
      <c r="Q19" s="405">
        <v>0</v>
      </c>
      <c r="R19" s="405">
        <f t="shared" si="7"/>
        <v>0</v>
      </c>
      <c r="S19" s="405">
        <v>0</v>
      </c>
      <c r="T19" s="405">
        <v>0</v>
      </c>
      <c r="V19" s="409"/>
      <c r="W19" s="409"/>
    </row>
    <row r="20" spans="1:23" ht="15" customHeight="1">
      <c r="A20" s="1520"/>
      <c r="B20" s="418" t="s">
        <v>369</v>
      </c>
      <c r="C20" s="405">
        <f t="shared" si="2"/>
        <v>13</v>
      </c>
      <c r="D20" s="405">
        <v>8</v>
      </c>
      <c r="E20" s="405">
        <v>5</v>
      </c>
      <c r="F20" s="405">
        <f t="shared" si="3"/>
        <v>5</v>
      </c>
      <c r="G20" s="405">
        <v>2</v>
      </c>
      <c r="H20" s="405">
        <v>3</v>
      </c>
      <c r="I20" s="405">
        <f t="shared" si="4"/>
        <v>0</v>
      </c>
      <c r="J20" s="405">
        <v>0</v>
      </c>
      <c r="K20" s="405">
        <v>0</v>
      </c>
      <c r="L20" s="405">
        <f t="shared" si="5"/>
        <v>0</v>
      </c>
      <c r="M20" s="405">
        <v>0</v>
      </c>
      <c r="N20" s="405">
        <v>0</v>
      </c>
      <c r="O20" s="405">
        <f t="shared" si="6"/>
        <v>0</v>
      </c>
      <c r="P20" s="405">
        <v>0</v>
      </c>
      <c r="Q20" s="405">
        <v>0</v>
      </c>
      <c r="R20" s="405">
        <f t="shared" si="7"/>
        <v>0</v>
      </c>
      <c r="S20" s="405">
        <v>0</v>
      </c>
      <c r="T20" s="405">
        <v>0</v>
      </c>
      <c r="V20" s="409"/>
      <c r="W20" s="409"/>
    </row>
    <row r="21" spans="1:23" ht="15" customHeight="1">
      <c r="A21" s="1520"/>
      <c r="B21" s="418" t="s">
        <v>370</v>
      </c>
      <c r="C21" s="434">
        <f t="shared" si="2"/>
        <v>7</v>
      </c>
      <c r="D21" s="434">
        <v>6</v>
      </c>
      <c r="E21" s="434">
        <v>1</v>
      </c>
      <c r="F21" s="434">
        <f t="shared" si="3"/>
        <v>2</v>
      </c>
      <c r="G21" s="434">
        <v>0</v>
      </c>
      <c r="H21" s="434">
        <v>2</v>
      </c>
      <c r="I21" s="434">
        <f t="shared" si="4"/>
        <v>0</v>
      </c>
      <c r="J21" s="405">
        <v>0</v>
      </c>
      <c r="K21" s="405">
        <v>0</v>
      </c>
      <c r="L21" s="434">
        <f t="shared" si="5"/>
        <v>0</v>
      </c>
      <c r="M21" s="405">
        <v>0</v>
      </c>
      <c r="N21" s="405">
        <v>0</v>
      </c>
      <c r="O21" s="434">
        <f t="shared" si="6"/>
        <v>0</v>
      </c>
      <c r="P21" s="405">
        <v>0</v>
      </c>
      <c r="Q21" s="405">
        <v>0</v>
      </c>
      <c r="R21" s="434">
        <f t="shared" si="7"/>
        <v>0</v>
      </c>
      <c r="S21" s="405">
        <v>0</v>
      </c>
      <c r="T21" s="405">
        <v>0</v>
      </c>
      <c r="V21" s="409"/>
      <c r="W21" s="409"/>
    </row>
    <row r="22" spans="1:23" ht="15" customHeight="1">
      <c r="A22" s="1520"/>
      <c r="B22" s="410" t="s">
        <v>371</v>
      </c>
      <c r="C22" s="434">
        <f t="shared" si="2"/>
        <v>114</v>
      </c>
      <c r="D22" s="434">
        <v>68</v>
      </c>
      <c r="E22" s="434">
        <v>46</v>
      </c>
      <c r="F22" s="434">
        <f t="shared" si="3"/>
        <v>18</v>
      </c>
      <c r="G22" s="434">
        <v>2</v>
      </c>
      <c r="H22" s="434">
        <v>16</v>
      </c>
      <c r="I22" s="434">
        <f t="shared" si="4"/>
        <v>0</v>
      </c>
      <c r="J22" s="405">
        <v>0</v>
      </c>
      <c r="K22" s="405">
        <v>0</v>
      </c>
      <c r="L22" s="434">
        <f t="shared" si="5"/>
        <v>0</v>
      </c>
      <c r="M22" s="405">
        <v>0</v>
      </c>
      <c r="N22" s="405">
        <v>0</v>
      </c>
      <c r="O22" s="434">
        <f t="shared" si="6"/>
        <v>0</v>
      </c>
      <c r="P22" s="405">
        <v>0</v>
      </c>
      <c r="Q22" s="405">
        <v>0</v>
      </c>
      <c r="R22" s="434">
        <f t="shared" si="7"/>
        <v>0</v>
      </c>
      <c r="S22" s="405">
        <v>0</v>
      </c>
      <c r="T22" s="405">
        <v>0</v>
      </c>
      <c r="V22" s="409"/>
      <c r="W22" s="409"/>
    </row>
    <row r="23" spans="1:23" ht="15" customHeight="1" thickBot="1">
      <c r="A23" s="1521"/>
      <c r="B23" s="410" t="s">
        <v>372</v>
      </c>
      <c r="C23" s="405">
        <f t="shared" si="2"/>
        <v>0</v>
      </c>
      <c r="D23" s="405">
        <v>0</v>
      </c>
      <c r="E23" s="405">
        <v>0</v>
      </c>
      <c r="F23" s="405">
        <f t="shared" si="3"/>
        <v>4</v>
      </c>
      <c r="G23" s="405" t="s">
        <v>1042</v>
      </c>
      <c r="H23" s="405">
        <v>4</v>
      </c>
      <c r="I23" s="405">
        <f t="shared" si="4"/>
        <v>0</v>
      </c>
      <c r="J23" s="420">
        <v>0</v>
      </c>
      <c r="K23" s="420">
        <v>0</v>
      </c>
      <c r="L23" s="405">
        <f t="shared" si="5"/>
        <v>0</v>
      </c>
      <c r="M23" s="405">
        <v>0</v>
      </c>
      <c r="N23" s="405">
        <v>0</v>
      </c>
      <c r="O23" s="405">
        <f t="shared" si="6"/>
        <v>0</v>
      </c>
      <c r="P23" s="405">
        <v>0</v>
      </c>
      <c r="Q23" s="405">
        <v>0</v>
      </c>
      <c r="R23" s="405">
        <f t="shared" si="7"/>
        <v>0</v>
      </c>
      <c r="S23" s="405">
        <v>0</v>
      </c>
      <c r="T23" s="405">
        <v>0</v>
      </c>
      <c r="V23" s="409"/>
      <c r="W23" s="409"/>
    </row>
    <row r="24" spans="1:23" ht="16.5" customHeight="1" thickBot="1">
      <c r="A24" s="1505" t="s">
        <v>373</v>
      </c>
      <c r="B24" s="423" t="s">
        <v>915</v>
      </c>
      <c r="C24" s="424">
        <f>SUM(C25:C28)</f>
        <v>535</v>
      </c>
      <c r="D24" s="424">
        <f aca="true" t="shared" si="8" ref="D24:T24">SUM(D25:D28)</f>
        <v>298</v>
      </c>
      <c r="E24" s="424">
        <f t="shared" si="8"/>
        <v>237</v>
      </c>
      <c r="F24" s="424">
        <f>SUM(F25:F28)</f>
        <v>160</v>
      </c>
      <c r="G24" s="424">
        <f t="shared" si="8"/>
        <v>18</v>
      </c>
      <c r="H24" s="424">
        <f t="shared" si="8"/>
        <v>142</v>
      </c>
      <c r="I24" s="424">
        <f>SUM(I25:I28)</f>
        <v>0</v>
      </c>
      <c r="J24" s="399">
        <f t="shared" si="8"/>
        <v>0</v>
      </c>
      <c r="K24" s="399">
        <f t="shared" si="8"/>
        <v>0</v>
      </c>
      <c r="L24" s="424">
        <f>SUM(L25:L28)</f>
        <v>0</v>
      </c>
      <c r="M24" s="399">
        <f t="shared" si="8"/>
        <v>0</v>
      </c>
      <c r="N24" s="399">
        <f t="shared" si="8"/>
        <v>0</v>
      </c>
      <c r="O24" s="424">
        <f>SUM(O25:O28)</f>
        <v>77</v>
      </c>
      <c r="P24" s="424">
        <f t="shared" si="8"/>
        <v>0</v>
      </c>
      <c r="Q24" s="424">
        <f t="shared" si="8"/>
        <v>77</v>
      </c>
      <c r="R24" s="424">
        <f>SUM(R25:R28)</f>
        <v>0</v>
      </c>
      <c r="S24" s="424">
        <f t="shared" si="8"/>
        <v>0</v>
      </c>
      <c r="T24" s="424">
        <f t="shared" si="8"/>
        <v>0</v>
      </c>
      <c r="V24" s="409"/>
      <c r="W24" s="409"/>
    </row>
    <row r="25" spans="1:23" ht="15" customHeight="1">
      <c r="A25" s="1506"/>
      <c r="B25" s="403" t="s">
        <v>711</v>
      </c>
      <c r="C25" s="405">
        <f>SUM(D25:E25)</f>
        <v>341</v>
      </c>
      <c r="D25" s="405">
        <v>185</v>
      </c>
      <c r="E25" s="405">
        <v>156</v>
      </c>
      <c r="F25" s="405">
        <f>SUM(G25:H25)</f>
        <v>151</v>
      </c>
      <c r="G25" s="405">
        <v>15</v>
      </c>
      <c r="H25" s="405">
        <v>136</v>
      </c>
      <c r="I25" s="405">
        <f>SUM(J25:K25)</f>
        <v>0</v>
      </c>
      <c r="J25" s="404">
        <v>0</v>
      </c>
      <c r="K25" s="404">
        <v>0</v>
      </c>
      <c r="L25" s="405">
        <f>SUM(M25:N25)</f>
        <v>0</v>
      </c>
      <c r="M25" s="435">
        <v>0</v>
      </c>
      <c r="N25" s="435">
        <v>0</v>
      </c>
      <c r="O25" s="405">
        <f>SUM(P25:Q25)</f>
        <v>77</v>
      </c>
      <c r="P25" s="405">
        <v>0</v>
      </c>
      <c r="Q25" s="405">
        <v>77</v>
      </c>
      <c r="R25" s="405">
        <f>SUM(S25:T25)</f>
        <v>0</v>
      </c>
      <c r="S25" s="405">
        <v>0</v>
      </c>
      <c r="T25" s="405">
        <v>0</v>
      </c>
      <c r="V25" s="409"/>
      <c r="W25" s="409"/>
    </row>
    <row r="26" spans="1:23" ht="15" customHeight="1">
      <c r="A26" s="1506"/>
      <c r="B26" s="403" t="s">
        <v>362</v>
      </c>
      <c r="C26" s="405">
        <f>SUM(D26:E26)</f>
        <v>90</v>
      </c>
      <c r="D26" s="405">
        <v>64</v>
      </c>
      <c r="E26" s="405">
        <v>26</v>
      </c>
      <c r="F26" s="405">
        <f>SUM(G26:H26)</f>
        <v>0</v>
      </c>
      <c r="G26" s="405">
        <v>0</v>
      </c>
      <c r="H26" s="405">
        <v>0</v>
      </c>
      <c r="I26" s="405">
        <f>SUM(J26:K26)</f>
        <v>0</v>
      </c>
      <c r="J26" s="404">
        <v>0</v>
      </c>
      <c r="K26" s="404">
        <v>0</v>
      </c>
      <c r="L26" s="405">
        <f>SUM(M26:N26)</f>
        <v>0</v>
      </c>
      <c r="M26" s="405">
        <v>0</v>
      </c>
      <c r="N26" s="405">
        <v>0</v>
      </c>
      <c r="O26" s="405">
        <f>SUM(P26:Q26)</f>
        <v>0</v>
      </c>
      <c r="P26" s="405">
        <v>0</v>
      </c>
      <c r="Q26" s="405">
        <v>0</v>
      </c>
      <c r="R26" s="405">
        <f>SUM(S26:T26)</f>
        <v>0</v>
      </c>
      <c r="S26" s="405">
        <v>0</v>
      </c>
      <c r="T26" s="405">
        <v>0</v>
      </c>
      <c r="V26" s="409"/>
      <c r="W26" s="409"/>
    </row>
    <row r="27" spans="1:23" ht="15" customHeight="1">
      <c r="A27" s="1506"/>
      <c r="B27" s="410" t="s">
        <v>643</v>
      </c>
      <c r="C27" s="405">
        <f>SUM(D27:E27)</f>
        <v>8</v>
      </c>
      <c r="D27" s="405">
        <v>8</v>
      </c>
      <c r="E27" s="405">
        <v>0</v>
      </c>
      <c r="F27" s="405">
        <f>SUM(G27:H27)</f>
        <v>7</v>
      </c>
      <c r="G27" s="405">
        <v>3</v>
      </c>
      <c r="H27" s="405">
        <v>4</v>
      </c>
      <c r="I27" s="405">
        <f>SUM(J27:K27)</f>
        <v>0</v>
      </c>
      <c r="J27" s="404">
        <v>0</v>
      </c>
      <c r="K27" s="404">
        <v>0</v>
      </c>
      <c r="L27" s="405">
        <f>SUM(M27:N27)</f>
        <v>0</v>
      </c>
      <c r="M27" s="405">
        <v>0</v>
      </c>
      <c r="N27" s="405">
        <v>0</v>
      </c>
      <c r="O27" s="405">
        <f>SUM(P27:Q27)</f>
        <v>0</v>
      </c>
      <c r="P27" s="405">
        <v>0</v>
      </c>
      <c r="Q27" s="405">
        <v>0</v>
      </c>
      <c r="R27" s="405">
        <f>SUM(S27:T27)</f>
        <v>0</v>
      </c>
      <c r="S27" s="405">
        <v>0</v>
      </c>
      <c r="T27" s="405">
        <v>0</v>
      </c>
      <c r="V27" s="409"/>
      <c r="W27" s="409"/>
    </row>
    <row r="28" spans="1:23" ht="15" customHeight="1">
      <c r="A28" s="1508"/>
      <c r="B28" s="410" t="s">
        <v>374</v>
      </c>
      <c r="C28" s="405">
        <f>SUM(D28:E28)</f>
        <v>96</v>
      </c>
      <c r="D28" s="405">
        <v>41</v>
      </c>
      <c r="E28" s="405">
        <v>55</v>
      </c>
      <c r="F28" s="405">
        <f>SUM(G28:H28)</f>
        <v>2</v>
      </c>
      <c r="G28" s="405" t="s">
        <v>1042</v>
      </c>
      <c r="H28" s="405">
        <v>2</v>
      </c>
      <c r="I28" s="405">
        <f>SUM(J28:K28)</f>
        <v>0</v>
      </c>
      <c r="J28" s="404">
        <v>0</v>
      </c>
      <c r="K28" s="404">
        <v>0</v>
      </c>
      <c r="L28" s="405">
        <f>SUM(M28:N28)</f>
        <v>0</v>
      </c>
      <c r="M28" s="405">
        <v>0</v>
      </c>
      <c r="N28" s="405">
        <v>0</v>
      </c>
      <c r="O28" s="405">
        <f>SUM(P28:Q28)</f>
        <v>0</v>
      </c>
      <c r="P28" s="405">
        <v>0</v>
      </c>
      <c r="Q28" s="405">
        <v>0</v>
      </c>
      <c r="R28" s="405">
        <f>SUM(S28:T28)</f>
        <v>0</v>
      </c>
      <c r="S28" s="405">
        <v>0</v>
      </c>
      <c r="T28" s="405">
        <v>0</v>
      </c>
      <c r="V28" s="409"/>
      <c r="W28" s="409"/>
    </row>
  </sheetData>
  <sheetProtection/>
  <mergeCells count="8">
    <mergeCell ref="A24:A28"/>
    <mergeCell ref="O3:Q4"/>
    <mergeCell ref="R3:T4"/>
    <mergeCell ref="C3:E4"/>
    <mergeCell ref="F3:H4"/>
    <mergeCell ref="I3:K4"/>
    <mergeCell ref="L3:N4"/>
    <mergeCell ref="A7:A23"/>
  </mergeCells>
  <conditionalFormatting sqref="A1:IV7 W8:IV17 A24:U24 W21:IV24 A29:IV65536 A27:U28 W27:IV28 A8:C23 E23:F23 F8:F22 I18:IV20 I8:U17 I21:U23 A25:IV26">
    <cfRule type="expression" priority="7" dxfId="63" stopIfTrue="1">
      <formula>FIND("=",shiki(A1))&gt;0</formula>
    </cfRule>
  </conditionalFormatting>
  <conditionalFormatting sqref="D8:D23">
    <cfRule type="expression" priority="6" dxfId="63" stopIfTrue="1">
      <formula>FIND("=",shiki(D8))&gt;0</formula>
    </cfRule>
  </conditionalFormatting>
  <conditionalFormatting sqref="E8:E22">
    <cfRule type="expression" priority="4" dxfId="63" stopIfTrue="1">
      <formula>FIND("=",shiki(E8))&gt;0</formula>
    </cfRule>
  </conditionalFormatting>
  <conditionalFormatting sqref="G8:G23">
    <cfRule type="expression" priority="3" dxfId="63" stopIfTrue="1">
      <formula>FIND("=",shiki(G8))&gt;0</formula>
    </cfRule>
  </conditionalFormatting>
  <conditionalFormatting sqref="H8:H23">
    <cfRule type="expression" priority="1" dxfId="63" stopIfTrue="1">
      <formula>FIND("=",shiki(H8))&gt;0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38.xml><?xml version="1.0" encoding="utf-8"?>
<worksheet xmlns="http://schemas.openxmlformats.org/spreadsheetml/2006/main" xmlns:r="http://schemas.openxmlformats.org/officeDocument/2006/relationships">
  <sheetPr codeName="Sheet40">
    <tabColor theme="5" tint="0.5999900102615356"/>
  </sheetPr>
  <dimension ref="A1:V28"/>
  <sheetViews>
    <sheetView showGridLines="0" zoomScaleSheetLayoutView="100" workbookViewId="0" topLeftCell="A1">
      <selection activeCell="J34" sqref="J34"/>
    </sheetView>
  </sheetViews>
  <sheetFormatPr defaultColWidth="8.875" defaultRowHeight="13.5"/>
  <cols>
    <col min="1" max="1" width="2.875" style="341" customWidth="1"/>
    <col min="2" max="2" width="7.75390625" style="341" customWidth="1"/>
    <col min="3" max="3" width="3.375" style="341" customWidth="1"/>
    <col min="4" max="4" width="3.25390625" style="341" customWidth="1"/>
    <col min="5" max="9" width="3.25390625" style="356" customWidth="1"/>
    <col min="10" max="11" width="3.25390625" style="341" customWidth="1"/>
    <col min="12" max="13" width="5.75390625" style="341" customWidth="1"/>
    <col min="14" max="14" width="5.875" style="341" customWidth="1"/>
    <col min="15" max="17" width="4.875" style="357" customWidth="1"/>
    <col min="18" max="20" width="4.875" style="358" customWidth="1"/>
    <col min="21" max="16384" width="8.875" style="341" customWidth="1"/>
  </cols>
  <sheetData>
    <row r="1" spans="3:20" ht="18" customHeight="1">
      <c r="C1" s="356"/>
      <c r="T1" s="359" t="s">
        <v>356</v>
      </c>
    </row>
    <row r="2" spans="1:20" ht="13.5">
      <c r="A2" s="360"/>
      <c r="B2" s="361"/>
      <c r="C2" s="319" t="s">
        <v>379</v>
      </c>
      <c r="D2" s="362"/>
      <c r="E2" s="363"/>
      <c r="F2" s="363"/>
      <c r="G2" s="363"/>
      <c r="H2" s="363"/>
      <c r="I2" s="363"/>
      <c r="J2" s="362"/>
      <c r="K2" s="362"/>
      <c r="L2" s="362"/>
      <c r="M2" s="364"/>
      <c r="N2" s="365" t="s">
        <v>292</v>
      </c>
      <c r="O2" s="366"/>
      <c r="P2" s="367"/>
      <c r="Q2" s="368"/>
      <c r="R2" s="369"/>
      <c r="S2" s="370"/>
      <c r="T2" s="371"/>
    </row>
    <row r="3" spans="1:20" ht="24">
      <c r="A3" s="372"/>
      <c r="B3" s="373" t="s">
        <v>376</v>
      </c>
      <c r="C3" s="1477" t="s">
        <v>380</v>
      </c>
      <c r="D3" s="1478"/>
      <c r="E3" s="1478"/>
      <c r="F3" s="1478"/>
      <c r="G3" s="1478"/>
      <c r="H3" s="1478"/>
      <c r="I3" s="1478"/>
      <c r="J3" s="1478"/>
      <c r="K3" s="1479"/>
      <c r="L3" s="374" t="s">
        <v>293</v>
      </c>
      <c r="M3" s="375" t="s">
        <v>294</v>
      </c>
      <c r="N3" s="376" t="s">
        <v>295</v>
      </c>
      <c r="O3" s="377" t="s">
        <v>296</v>
      </c>
      <c r="P3" s="378"/>
      <c r="Q3" s="379"/>
      <c r="R3" s="380" t="s">
        <v>297</v>
      </c>
      <c r="S3" s="381"/>
      <c r="T3" s="382"/>
    </row>
    <row r="4" spans="1:20" ht="15" customHeight="1">
      <c r="A4" s="372"/>
      <c r="C4" s="1529" t="s">
        <v>951</v>
      </c>
      <c r="D4" s="1524" t="s">
        <v>381</v>
      </c>
      <c r="E4" s="1525"/>
      <c r="F4" s="1526" t="s">
        <v>382</v>
      </c>
      <c r="G4" s="1527"/>
      <c r="H4" s="1526" t="s">
        <v>383</v>
      </c>
      <c r="I4" s="1527"/>
      <c r="J4" s="1524" t="s">
        <v>384</v>
      </c>
      <c r="K4" s="1525"/>
      <c r="L4" s="383" t="s">
        <v>298</v>
      </c>
      <c r="M4" s="384" t="s">
        <v>299</v>
      </c>
      <c r="N4" s="383" t="s">
        <v>300</v>
      </c>
      <c r="O4" s="385"/>
      <c r="P4" s="386"/>
      <c r="Q4" s="387"/>
      <c r="R4" s="388"/>
      <c r="S4" s="389"/>
      <c r="T4" s="390"/>
    </row>
    <row r="5" spans="1:20" ht="15" customHeight="1" thickBot="1">
      <c r="A5" s="372"/>
      <c r="B5" s="391"/>
      <c r="C5" s="1442"/>
      <c r="D5" s="392" t="s">
        <v>935</v>
      </c>
      <c r="E5" s="393" t="s">
        <v>936</v>
      </c>
      <c r="F5" s="393" t="s">
        <v>935</v>
      </c>
      <c r="G5" s="393" t="s">
        <v>936</v>
      </c>
      <c r="H5" s="394" t="s">
        <v>935</v>
      </c>
      <c r="I5" s="394" t="s">
        <v>936</v>
      </c>
      <c r="J5" s="392" t="s">
        <v>935</v>
      </c>
      <c r="K5" s="392" t="s">
        <v>936</v>
      </c>
      <c r="L5" s="383" t="s">
        <v>301</v>
      </c>
      <c r="M5" s="384" t="s">
        <v>125</v>
      </c>
      <c r="N5" s="383" t="s">
        <v>301</v>
      </c>
      <c r="O5" s="395" t="s">
        <v>915</v>
      </c>
      <c r="P5" s="395" t="s">
        <v>935</v>
      </c>
      <c r="Q5" s="395" t="s">
        <v>936</v>
      </c>
      <c r="R5" s="396" t="s">
        <v>915</v>
      </c>
      <c r="S5" s="396" t="s">
        <v>935</v>
      </c>
      <c r="T5" s="396" t="s">
        <v>936</v>
      </c>
    </row>
    <row r="6" spans="1:20" ht="18" customHeight="1" thickBot="1">
      <c r="A6" s="397" t="s">
        <v>141</v>
      </c>
      <c r="B6" s="397"/>
      <c r="C6" s="398">
        <f>C7+C24</f>
        <v>101</v>
      </c>
      <c r="D6" s="399">
        <f>D7+D24</f>
        <v>0</v>
      </c>
      <c r="E6" s="399">
        <f aca="true" t="shared" si="0" ref="E6:N6">E7+E24</f>
        <v>0</v>
      </c>
      <c r="F6" s="399">
        <f t="shared" si="0"/>
        <v>0</v>
      </c>
      <c r="G6" s="398">
        <f t="shared" si="0"/>
        <v>18</v>
      </c>
      <c r="H6" s="399">
        <f t="shared" si="0"/>
        <v>25</v>
      </c>
      <c r="I6" s="398">
        <f t="shared" si="0"/>
        <v>58</v>
      </c>
      <c r="J6" s="399">
        <f t="shared" si="0"/>
        <v>0</v>
      </c>
      <c r="K6" s="399">
        <f t="shared" si="0"/>
        <v>0</v>
      </c>
      <c r="L6" s="398">
        <f t="shared" si="0"/>
        <v>4040</v>
      </c>
      <c r="M6" s="398">
        <f t="shared" si="0"/>
        <v>1536</v>
      </c>
      <c r="N6" s="398">
        <f t="shared" si="0"/>
        <v>593</v>
      </c>
      <c r="O6" s="400">
        <f>('- 33 -'!F6+'- 33 -'!G6)/'- 33 -'!C6*100</f>
        <v>41.76546543021482</v>
      </c>
      <c r="P6" s="400">
        <f>'- 33 -'!F6/'- 33 -'!D6*100</f>
        <v>37.16185236130215</v>
      </c>
      <c r="Q6" s="400">
        <f>'- 33 -'!G6/'- 33 -'!E6*100</f>
        <v>46.59610295886456</v>
      </c>
      <c r="R6" s="400">
        <f>(C6+'- 33 -'!N6+'- 33 -'!O6)/'- 33 -'!C6*100</f>
        <v>30.977814297452756</v>
      </c>
      <c r="S6" s="400">
        <f>(D6+F6+H6+J6+'- 33 -'!N6)/'- 33 -'!D6*100</f>
        <v>37.25355341586428</v>
      </c>
      <c r="T6" s="400">
        <f>(E6+G6+I6+K6+'- 33 -'!O6)/'- 33 -'!E6*100</f>
        <v>24.39259081068078</v>
      </c>
    </row>
    <row r="7" spans="1:20" ht="16.5" customHeight="1" thickBot="1">
      <c r="A7" s="401"/>
      <c r="B7" s="402" t="s">
        <v>915</v>
      </c>
      <c r="C7" s="398">
        <f aca="true" t="shared" si="1" ref="C7:C28">SUM(D7:K7)</f>
        <v>84</v>
      </c>
      <c r="D7" s="399">
        <f>SUM(D8:D23)</f>
        <v>0</v>
      </c>
      <c r="E7" s="399">
        <f aca="true" t="shared" si="2" ref="E7:N7">SUM(E8:E23)</f>
        <v>0</v>
      </c>
      <c r="F7" s="398">
        <f t="shared" si="2"/>
        <v>0</v>
      </c>
      <c r="G7" s="398">
        <f t="shared" si="2"/>
        <v>3</v>
      </c>
      <c r="H7" s="398">
        <f t="shared" si="2"/>
        <v>25</v>
      </c>
      <c r="I7" s="398">
        <f t="shared" si="2"/>
        <v>56</v>
      </c>
      <c r="J7" s="399">
        <f t="shared" si="2"/>
        <v>0</v>
      </c>
      <c r="K7" s="399">
        <f t="shared" si="2"/>
        <v>0</v>
      </c>
      <c r="L7" s="398">
        <f t="shared" si="2"/>
        <v>3160</v>
      </c>
      <c r="M7" s="398">
        <f t="shared" si="2"/>
        <v>1248</v>
      </c>
      <c r="N7" s="398">
        <f t="shared" si="2"/>
        <v>313</v>
      </c>
      <c r="O7" s="400">
        <f>('- 33 -'!F7+'- 33 -'!G7)/'- 33 -'!C7*100</f>
        <v>41.483025610482436</v>
      </c>
      <c r="P7" s="400">
        <f>'- 33 -'!F7/'- 33 -'!D7*100</f>
        <v>37.55395683453238</v>
      </c>
      <c r="Q7" s="400">
        <f>'- 33 -'!G7/'- 33 -'!E7*100</f>
        <v>45.6957729095958</v>
      </c>
      <c r="R7" s="400">
        <f>(C7+'- 33 -'!N7+'- 33 -'!O7)/'- 33 -'!C7*100</f>
        <v>32.4895771292436</v>
      </c>
      <c r="S7" s="400">
        <f>(D7+F7+H7+J7+'- 33 -'!N7)/'- 33 -'!D7*100</f>
        <v>39.07913669064748</v>
      </c>
      <c r="T7" s="400">
        <f>(E7+G7+I7+K7+'- 33 -'!O7)/'- 33 -'!E7*100</f>
        <v>25.42425177414378</v>
      </c>
    </row>
    <row r="8" spans="1:22" ht="15" customHeight="1">
      <c r="A8" s="1528" t="s">
        <v>385</v>
      </c>
      <c r="B8" s="403" t="s">
        <v>711</v>
      </c>
      <c r="C8" s="404">
        <f t="shared" si="1"/>
        <v>9</v>
      </c>
      <c r="D8" s="404">
        <v>0</v>
      </c>
      <c r="E8" s="404">
        <v>0</v>
      </c>
      <c r="F8" s="404">
        <v>0</v>
      </c>
      <c r="G8" s="404">
        <v>0</v>
      </c>
      <c r="H8" s="404">
        <v>2</v>
      </c>
      <c r="I8" s="404">
        <v>7</v>
      </c>
      <c r="J8" s="404">
        <v>0</v>
      </c>
      <c r="K8" s="404">
        <v>0</v>
      </c>
      <c r="L8" s="405">
        <v>1035</v>
      </c>
      <c r="M8" s="405">
        <v>276</v>
      </c>
      <c r="N8" s="406">
        <v>150</v>
      </c>
      <c r="O8" s="407">
        <f>('- 33 -'!F8+'- 33 -'!G8)/'- 33 -'!C8*100</f>
        <v>46.729490022172946</v>
      </c>
      <c r="P8" s="407">
        <f>'- 33 -'!F8/'- 33 -'!D8*100</f>
        <v>41.492537313432834</v>
      </c>
      <c r="Q8" s="407">
        <f>'- 33 -'!G8/'- 33 -'!E8*100</f>
        <v>53.31664580725908</v>
      </c>
      <c r="R8" s="408">
        <f>(C8+'- 33 -'!N8+'- 33 -'!O8)/'- 33 -'!C8*100</f>
        <v>26.82926829268293</v>
      </c>
      <c r="S8" s="408">
        <f>(D8+F8+H8+J8+'- 33 -'!N8)/'- 33 -'!D8*100</f>
        <v>35.223880597014926</v>
      </c>
      <c r="T8" s="408">
        <f>(E8+G8+I8+K8+'- 33 -'!O8)/'- 33 -'!E8*100</f>
        <v>16.270337922403</v>
      </c>
      <c r="V8" s="409"/>
    </row>
    <row r="9" spans="1:22" ht="15" customHeight="1">
      <c r="A9" s="1522"/>
      <c r="B9" s="410" t="s">
        <v>362</v>
      </c>
      <c r="C9" s="405">
        <f t="shared" si="1"/>
        <v>23</v>
      </c>
      <c r="D9" s="405">
        <v>0</v>
      </c>
      <c r="E9" s="405">
        <v>0</v>
      </c>
      <c r="F9" s="405">
        <v>0</v>
      </c>
      <c r="G9" s="405">
        <v>0</v>
      </c>
      <c r="H9" s="405">
        <v>5</v>
      </c>
      <c r="I9" s="405">
        <v>18</v>
      </c>
      <c r="J9" s="405">
        <v>0</v>
      </c>
      <c r="K9" s="405">
        <v>0</v>
      </c>
      <c r="L9" s="411">
        <v>396</v>
      </c>
      <c r="M9" s="411">
        <v>187</v>
      </c>
      <c r="N9" s="411">
        <v>35</v>
      </c>
      <c r="O9" s="412">
        <f>('- 33 -'!F9+'- 33 -'!G9)/'- 33 -'!C9*100</f>
        <v>37.43641912512716</v>
      </c>
      <c r="P9" s="412">
        <f>'- 33 -'!F9/'- 33 -'!D9*100</f>
        <v>32.708333333333336</v>
      </c>
      <c r="Q9" s="412">
        <f>'- 33 -'!G9/'- 33 -'!E9*100</f>
        <v>41.94831013916501</v>
      </c>
      <c r="R9" s="412">
        <f>(C9+'- 33 -'!N9+'- 33 -'!O9)/'- 33 -'!C9*100</f>
        <v>34.18107833163784</v>
      </c>
      <c r="S9" s="412">
        <f>(D9+F9+H9+J9+'- 33 -'!N9)/'- 33 -'!D9*100</f>
        <v>41.458333333333336</v>
      </c>
      <c r="T9" s="412">
        <f>(E9+G9+I9+K9+'- 33 -'!O9)/'- 33 -'!E9*100</f>
        <v>27.236580516898606</v>
      </c>
      <c r="V9" s="409"/>
    </row>
    <row r="10" spans="1:22" ht="15" customHeight="1">
      <c r="A10" s="1522"/>
      <c r="B10" s="410" t="s">
        <v>712</v>
      </c>
      <c r="C10" s="405">
        <f t="shared" si="1"/>
        <v>5</v>
      </c>
      <c r="D10" s="405">
        <v>0</v>
      </c>
      <c r="E10" s="405">
        <v>0</v>
      </c>
      <c r="F10" s="405">
        <v>0</v>
      </c>
      <c r="G10" s="405">
        <v>0</v>
      </c>
      <c r="H10" s="405">
        <v>3</v>
      </c>
      <c r="I10" s="405">
        <v>2</v>
      </c>
      <c r="J10" s="405">
        <v>0</v>
      </c>
      <c r="K10" s="405">
        <v>0</v>
      </c>
      <c r="L10" s="411">
        <v>288</v>
      </c>
      <c r="M10" s="411">
        <v>180</v>
      </c>
      <c r="N10" s="405">
        <v>29</v>
      </c>
      <c r="O10" s="412">
        <f>('- 33 -'!F10+'- 33 -'!G10)/'- 33 -'!C10*100</f>
        <v>36.65223665223665</v>
      </c>
      <c r="P10" s="412">
        <f>'- 33 -'!F10/'- 33 -'!D10*100</f>
        <v>31.934731934731936</v>
      </c>
      <c r="Q10" s="412">
        <f>'- 33 -'!G10/'- 33 -'!E10*100</f>
        <v>44.31818181818182</v>
      </c>
      <c r="R10" s="412">
        <f>(C10+'- 33 -'!N10+'- 33 -'!O10)/'- 33 -'!C10*100</f>
        <v>46.17604617604618</v>
      </c>
      <c r="S10" s="412">
        <f>(D10+F10+H10+J10+'- 33 -'!N10)/'- 33 -'!D10*100</f>
        <v>53.379953379953385</v>
      </c>
      <c r="T10" s="412">
        <f>(E10+G10+I10+K10+'- 33 -'!O10)/'- 33 -'!E10*100</f>
        <v>34.46969696969697</v>
      </c>
      <c r="V10" s="409"/>
    </row>
    <row r="11" spans="1:22" ht="15" customHeight="1">
      <c r="A11" s="1522"/>
      <c r="B11" s="410" t="s">
        <v>363</v>
      </c>
      <c r="C11" s="405">
        <f t="shared" si="1"/>
        <v>2</v>
      </c>
      <c r="D11" s="405">
        <v>0</v>
      </c>
      <c r="E11" s="405">
        <v>0</v>
      </c>
      <c r="F11" s="405">
        <v>0</v>
      </c>
      <c r="G11" s="405">
        <v>0</v>
      </c>
      <c r="H11" s="405">
        <v>0</v>
      </c>
      <c r="I11" s="405">
        <v>2</v>
      </c>
      <c r="J11" s="405">
        <v>0</v>
      </c>
      <c r="K11" s="405">
        <v>0</v>
      </c>
      <c r="L11" s="413">
        <v>34</v>
      </c>
      <c r="M11" s="413">
        <v>46</v>
      </c>
      <c r="N11" s="413">
        <v>0</v>
      </c>
      <c r="O11" s="412">
        <f>('- 33 -'!F11+'- 33 -'!G11)/'- 33 -'!C11*100</f>
        <v>22.07792207792208</v>
      </c>
      <c r="P11" s="412">
        <f>'- 33 -'!F11/'- 33 -'!D11*100</f>
        <v>13.580246913580247</v>
      </c>
      <c r="Q11" s="412">
        <f>'- 33 -'!G11/'- 33 -'!E11*100</f>
        <v>31.506849315068493</v>
      </c>
      <c r="R11" s="412">
        <f>(C11+'- 33 -'!N11+'- 33 -'!O11)/'- 33 -'!C11*100</f>
        <v>50.649350649350644</v>
      </c>
      <c r="S11" s="412">
        <f>(D11+F11+H11+J11+'- 33 -'!N11)/'- 33 -'!D11*100</f>
        <v>59.25925925925925</v>
      </c>
      <c r="T11" s="412">
        <f>(E11+G11+I11+K11+'- 33 -'!O11)/'- 33 -'!E11*100</f>
        <v>41.0958904109589</v>
      </c>
      <c r="V11" s="409"/>
    </row>
    <row r="12" spans="1:22" ht="15" customHeight="1">
      <c r="A12" s="1522"/>
      <c r="B12" s="410" t="s">
        <v>643</v>
      </c>
      <c r="C12" s="414">
        <f t="shared" si="1"/>
        <v>10</v>
      </c>
      <c r="D12" s="405">
        <v>0</v>
      </c>
      <c r="E12" s="405">
        <v>0</v>
      </c>
      <c r="F12" s="405">
        <v>0</v>
      </c>
      <c r="G12" s="415">
        <v>1</v>
      </c>
      <c r="H12" s="405">
        <v>4</v>
      </c>
      <c r="I12" s="405">
        <v>5</v>
      </c>
      <c r="J12" s="405">
        <v>0</v>
      </c>
      <c r="K12" s="405">
        <v>0</v>
      </c>
      <c r="L12" s="411">
        <v>252</v>
      </c>
      <c r="M12" s="411">
        <v>88</v>
      </c>
      <c r="N12" s="411">
        <v>10</v>
      </c>
      <c r="O12" s="412">
        <f>('- 33 -'!F12+'- 33 -'!G12)/'- 33 -'!C12*100</f>
        <v>44.946236559139784</v>
      </c>
      <c r="P12" s="412">
        <f>'- 33 -'!F12/'- 33 -'!D12*100</f>
        <v>49.31506849315068</v>
      </c>
      <c r="Q12" s="412">
        <f>'- 33 -'!G12/'- 33 -'!E12*100</f>
        <v>41.05691056910569</v>
      </c>
      <c r="R12" s="412">
        <f>(C12+'- 33 -'!N12+'- 33 -'!O12)/'- 33 -'!C12*100</f>
        <v>32.47311827956989</v>
      </c>
      <c r="S12" s="412">
        <f>(D12+F12+H12+J12+'- 33 -'!N12)/'- 33 -'!D12*100</f>
        <v>34.24657534246575</v>
      </c>
      <c r="T12" s="412">
        <f>(E12+G12+I12+K12+'- 33 -'!O12)/'- 33 -'!E12*100</f>
        <v>30.89430894308943</v>
      </c>
      <c r="V12" s="409"/>
    </row>
    <row r="13" spans="1:22" ht="15" customHeight="1">
      <c r="A13" s="1522"/>
      <c r="B13" s="410" t="s">
        <v>364</v>
      </c>
      <c r="C13" s="405">
        <f t="shared" si="1"/>
        <v>0</v>
      </c>
      <c r="D13" s="405">
        <v>0</v>
      </c>
      <c r="E13" s="405">
        <v>0</v>
      </c>
      <c r="F13" s="405">
        <v>0</v>
      </c>
      <c r="G13" s="405">
        <v>0</v>
      </c>
      <c r="H13" s="405">
        <v>0</v>
      </c>
      <c r="I13" s="405">
        <v>0</v>
      </c>
      <c r="J13" s="405">
        <v>0</v>
      </c>
      <c r="K13" s="405">
        <v>0</v>
      </c>
      <c r="L13" s="411">
        <v>220</v>
      </c>
      <c r="M13" s="411">
        <v>2</v>
      </c>
      <c r="N13" s="411">
        <v>32</v>
      </c>
      <c r="O13" s="412">
        <f>('- 33 -'!F13+'- 33 -'!G13)/'- 33 -'!C13*100</f>
        <v>71.42857142857143</v>
      </c>
      <c r="P13" s="412">
        <f>'- 33 -'!F13/'- 33 -'!D13*100</f>
        <v>68.57142857142857</v>
      </c>
      <c r="Q13" s="412">
        <f>'- 33 -'!G13/'- 33 -'!E13*100</f>
        <v>73.80952380952381</v>
      </c>
      <c r="R13" s="412">
        <f>(C13+'- 33 -'!N13+'- 33 -'!O13)/'- 33 -'!C13*100</f>
        <v>2.272727272727273</v>
      </c>
      <c r="S13" s="412">
        <f>(D13+F13+H13+J13+'- 33 -'!N13)/'- 33 -'!D13*100</f>
        <v>2.142857142857143</v>
      </c>
      <c r="T13" s="412">
        <f>(E13+G13+I13+K13+'- 33 -'!O13)/'- 33 -'!E13*100</f>
        <v>2.380952380952381</v>
      </c>
      <c r="V13" s="409"/>
    </row>
    <row r="14" spans="1:22" ht="15" customHeight="1">
      <c r="A14" s="1522"/>
      <c r="B14" s="410" t="s">
        <v>181</v>
      </c>
      <c r="C14" s="405">
        <f t="shared" si="1"/>
        <v>7</v>
      </c>
      <c r="D14" s="405">
        <v>0</v>
      </c>
      <c r="E14" s="405">
        <v>0</v>
      </c>
      <c r="F14" s="405">
        <v>0</v>
      </c>
      <c r="G14" s="405">
        <v>0</v>
      </c>
      <c r="H14" s="405">
        <v>4</v>
      </c>
      <c r="I14" s="405">
        <v>3</v>
      </c>
      <c r="J14" s="405">
        <v>0</v>
      </c>
      <c r="K14" s="405">
        <v>0</v>
      </c>
      <c r="L14" s="405">
        <v>204</v>
      </c>
      <c r="M14" s="405">
        <v>33</v>
      </c>
      <c r="N14" s="411">
        <v>15</v>
      </c>
      <c r="O14" s="412">
        <f>('- 33 -'!F14+'- 33 -'!G14)/'- 33 -'!C14*100</f>
        <v>57.87781350482315</v>
      </c>
      <c r="P14" s="412">
        <f>'- 33 -'!F14/'- 33 -'!D14*100</f>
        <v>58.59872611464968</v>
      </c>
      <c r="Q14" s="412">
        <f>'- 33 -'!G14/'- 33 -'!E14*100</f>
        <v>57.14285714285714</v>
      </c>
      <c r="R14" s="412">
        <f>(C14+'- 33 -'!N14+'- 33 -'!O14)/'- 33 -'!C14*100</f>
        <v>21.221864951768488</v>
      </c>
      <c r="S14" s="412">
        <f>(D14+F14+H14+J14+'- 33 -'!N14)/'- 33 -'!D14*100</f>
        <v>21.656050955414013</v>
      </c>
      <c r="T14" s="416">
        <f>(E14+G14+I14+K14+'- 33 -'!O14)/'- 33 -'!E14*100</f>
        <v>20.77922077922078</v>
      </c>
      <c r="V14" s="409"/>
    </row>
    <row r="15" spans="1:22" ht="15" customHeight="1">
      <c r="A15" s="1522"/>
      <c r="B15" s="1046" t="s">
        <v>365</v>
      </c>
      <c r="C15" s="405">
        <f t="shared" si="1"/>
        <v>9</v>
      </c>
      <c r="D15" s="405">
        <v>0</v>
      </c>
      <c r="E15" s="405">
        <v>0</v>
      </c>
      <c r="F15" s="405">
        <v>0</v>
      </c>
      <c r="G15" s="405">
        <v>0</v>
      </c>
      <c r="H15" s="405">
        <v>2</v>
      </c>
      <c r="I15" s="405">
        <v>7</v>
      </c>
      <c r="J15" s="405">
        <v>0</v>
      </c>
      <c r="K15" s="405">
        <v>0</v>
      </c>
      <c r="L15" s="411">
        <v>239</v>
      </c>
      <c r="M15" s="411">
        <v>52</v>
      </c>
      <c r="N15" s="411">
        <v>22</v>
      </c>
      <c r="O15" s="412">
        <f>('- 33 -'!F15+'- 33 -'!G15)/'- 33 -'!C15*100</f>
        <v>52.307692307692314</v>
      </c>
      <c r="P15" s="417">
        <f>'- 33 -'!F15/'- 33 -'!D15*100</f>
        <v>56.33802816901409</v>
      </c>
      <c r="Q15" s="412">
        <f>'- 33 -'!G15/'- 33 -'!E15*100</f>
        <v>50</v>
      </c>
      <c r="R15" s="412">
        <f>(C15+'- 33 -'!N15+'- 33 -'!O15)/'- 33 -'!C15*100</f>
        <v>19.743589743589745</v>
      </c>
      <c r="S15" s="412">
        <f>(D15+F15+H15+J15+'- 33 -'!N15)/'- 33 -'!D15*100</f>
        <v>10.56338028169014</v>
      </c>
      <c r="T15" s="412">
        <f>(E15+G15+I15+K15+'- 33 -'!O15)/'- 33 -'!E15*100</f>
        <v>25</v>
      </c>
      <c r="V15" s="409"/>
    </row>
    <row r="16" spans="1:22" ht="15" customHeight="1">
      <c r="A16" s="1522"/>
      <c r="B16" s="410" t="s">
        <v>366</v>
      </c>
      <c r="C16" s="405">
        <f t="shared" si="1"/>
        <v>9</v>
      </c>
      <c r="D16" s="405">
        <v>0</v>
      </c>
      <c r="E16" s="405">
        <v>0</v>
      </c>
      <c r="F16" s="405">
        <v>0</v>
      </c>
      <c r="G16" s="405">
        <v>2</v>
      </c>
      <c r="H16" s="405">
        <v>3</v>
      </c>
      <c r="I16" s="405">
        <v>4</v>
      </c>
      <c r="J16" s="405">
        <v>0</v>
      </c>
      <c r="K16" s="405">
        <v>0</v>
      </c>
      <c r="L16" s="411">
        <v>24</v>
      </c>
      <c r="M16" s="411">
        <v>97</v>
      </c>
      <c r="N16" s="411">
        <v>0</v>
      </c>
      <c r="O16" s="412">
        <f>('- 33 -'!F16+'- 33 -'!G16)/'- 33 -'!C16*100</f>
        <v>8.333333333333332</v>
      </c>
      <c r="P16" s="412">
        <f>'- 33 -'!F16/'- 33 -'!D16*100</f>
        <v>2.312138728323699</v>
      </c>
      <c r="Q16" s="412">
        <f>'- 33 -'!G16/'- 33 -'!E16*100</f>
        <v>17.391304347826086</v>
      </c>
      <c r="R16" s="412">
        <f>(C16+'- 33 -'!N16+'- 33 -'!O16)/'- 33 -'!C16*100</f>
        <v>63.541666666666664</v>
      </c>
      <c r="S16" s="412">
        <f>(D16+F16+H16+J16+'- 33 -'!N16)/'- 33 -'!D16*100</f>
        <v>75.72254335260115</v>
      </c>
      <c r="T16" s="412">
        <f>(E16+G16+I16+K16+'- 33 -'!O16)/'- 33 -'!E16*100</f>
        <v>45.21739130434783</v>
      </c>
      <c r="V16" s="409"/>
    </row>
    <row r="17" spans="1:22" ht="15" customHeight="1">
      <c r="A17" s="1522"/>
      <c r="B17" s="410" t="s">
        <v>184</v>
      </c>
      <c r="C17" s="405">
        <f t="shared" si="1"/>
        <v>1</v>
      </c>
      <c r="D17" s="405">
        <v>0</v>
      </c>
      <c r="E17" s="405">
        <v>0</v>
      </c>
      <c r="F17" s="405">
        <v>0</v>
      </c>
      <c r="G17" s="405">
        <v>0</v>
      </c>
      <c r="H17" s="405">
        <v>0</v>
      </c>
      <c r="I17" s="405">
        <v>1</v>
      </c>
      <c r="J17" s="405">
        <v>0</v>
      </c>
      <c r="K17" s="405">
        <v>0</v>
      </c>
      <c r="L17" s="405">
        <v>138</v>
      </c>
      <c r="M17" s="405">
        <v>45</v>
      </c>
      <c r="N17" s="411">
        <v>4</v>
      </c>
      <c r="O17" s="412">
        <f>('- 33 -'!F17+'- 33 -'!G17)/'- 33 -'!C17*100</f>
        <v>45.302013422818796</v>
      </c>
      <c r="P17" s="412">
        <f>'- 33 -'!F17/'- 33 -'!D17*100</f>
        <v>43.69747899159664</v>
      </c>
      <c r="Q17" s="412">
        <f>'- 33 -'!G17/'- 33 -'!E17*100</f>
        <v>46.36871508379888</v>
      </c>
      <c r="R17" s="412">
        <f>(C17+'- 33 -'!N17+'- 33 -'!O17)/'- 33 -'!C17*100</f>
        <v>22.14765100671141</v>
      </c>
      <c r="S17" s="412">
        <f>(D17+F17+H17+J17+'- 33 -'!N17)/'- 33 -'!D17*100</f>
        <v>25.210084033613445</v>
      </c>
      <c r="T17" s="408">
        <f>(E17+G17+I17+K17+'- 33 -'!O17)/'- 33 -'!E17*100</f>
        <v>20.11173184357542</v>
      </c>
      <c r="V17" s="409"/>
    </row>
    <row r="18" spans="1:22" ht="15" customHeight="1">
      <c r="A18" s="1522"/>
      <c r="B18" s="410" t="s">
        <v>367</v>
      </c>
      <c r="C18" s="405">
        <f t="shared" si="1"/>
        <v>0</v>
      </c>
      <c r="D18" s="405">
        <v>0</v>
      </c>
      <c r="E18" s="405">
        <v>0</v>
      </c>
      <c r="F18" s="405">
        <v>0</v>
      </c>
      <c r="G18" s="405">
        <v>0</v>
      </c>
      <c r="H18" s="405">
        <v>0</v>
      </c>
      <c r="I18" s="405">
        <v>0</v>
      </c>
      <c r="J18" s="405">
        <v>0</v>
      </c>
      <c r="K18" s="405">
        <v>0</v>
      </c>
      <c r="L18" s="411">
        <v>151</v>
      </c>
      <c r="M18" s="411">
        <v>1</v>
      </c>
      <c r="N18" s="411">
        <v>9</v>
      </c>
      <c r="O18" s="412">
        <f>('- 33 -'!F18+'- 33 -'!G18)/'- 33 -'!C18*100</f>
        <v>73.19587628865979</v>
      </c>
      <c r="P18" s="412">
        <f>'- 33 -'!F18/'- 33 -'!D18*100</f>
        <v>67.02127659574468</v>
      </c>
      <c r="Q18" s="412">
        <f>'- 33 -'!G18/'- 33 -'!E18*100</f>
        <v>79</v>
      </c>
      <c r="R18" s="416">
        <f>(C18+'- 33 -'!N18+'- 33 -'!O18)/'- 33 -'!C18*100</f>
        <v>2.5773195876288657</v>
      </c>
      <c r="S18" s="416">
        <f>(D18+F18+H18+J18+'- 33 -'!N18)/'- 33 -'!D18*100</f>
        <v>5.319148936170213</v>
      </c>
      <c r="T18" s="416">
        <f>(E18+G18+I18+K18+'- 33 -'!O18)/'- 33 -'!E18*100</f>
        <v>0</v>
      </c>
      <c r="V18" s="409"/>
    </row>
    <row r="19" spans="1:22" ht="15" customHeight="1">
      <c r="A19" s="1522"/>
      <c r="B19" s="418" t="s">
        <v>368</v>
      </c>
      <c r="C19" s="405">
        <f t="shared" si="1"/>
        <v>0</v>
      </c>
      <c r="D19" s="405">
        <v>0</v>
      </c>
      <c r="E19" s="405">
        <v>0</v>
      </c>
      <c r="F19" s="405">
        <v>0</v>
      </c>
      <c r="G19" s="405">
        <v>0</v>
      </c>
      <c r="H19" s="405">
        <v>0</v>
      </c>
      <c r="I19" s="405">
        <v>0</v>
      </c>
      <c r="J19" s="405">
        <v>0</v>
      </c>
      <c r="K19" s="405">
        <v>0</v>
      </c>
      <c r="L19" s="411">
        <v>10</v>
      </c>
      <c r="M19" s="411">
        <v>36</v>
      </c>
      <c r="N19" s="411">
        <v>0</v>
      </c>
      <c r="O19" s="412">
        <f>('- 33 -'!F19+'- 33 -'!G19)/'- 33 -'!C19*100</f>
        <v>8.771929824561402</v>
      </c>
      <c r="P19" s="412">
        <f>'- 33 -'!F19/'- 33 -'!D19*100</f>
        <v>3.6363636363636362</v>
      </c>
      <c r="Q19" s="412">
        <f>'- 33 -'!G19/'- 33 -'!E19*100</f>
        <v>13.559322033898304</v>
      </c>
      <c r="R19" s="412">
        <f>(C19+'- 33 -'!N19+'- 33 -'!O19)/'- 33 -'!C19*100</f>
        <v>60.526315789473685</v>
      </c>
      <c r="S19" s="412">
        <f>(D19+F19+H19+J19+'- 33 -'!N19)/'- 33 -'!D19*100</f>
        <v>67.27272727272727</v>
      </c>
      <c r="T19" s="417">
        <f>(E19+G19+I19+K19+'- 33 -'!O19)/'- 33 -'!E19*100</f>
        <v>54.23728813559322</v>
      </c>
      <c r="V19" s="409"/>
    </row>
    <row r="20" spans="1:22" ht="15" customHeight="1">
      <c r="A20" s="1522"/>
      <c r="B20" s="418" t="s">
        <v>369</v>
      </c>
      <c r="C20" s="405">
        <f t="shared" si="1"/>
        <v>3</v>
      </c>
      <c r="D20" s="405">
        <v>0</v>
      </c>
      <c r="E20" s="405">
        <v>0</v>
      </c>
      <c r="F20" s="405">
        <v>0</v>
      </c>
      <c r="G20" s="405">
        <v>0</v>
      </c>
      <c r="H20" s="405">
        <v>2</v>
      </c>
      <c r="I20" s="405">
        <v>1</v>
      </c>
      <c r="J20" s="405">
        <v>0</v>
      </c>
      <c r="K20" s="405">
        <v>0</v>
      </c>
      <c r="L20" s="411">
        <v>18</v>
      </c>
      <c r="M20" s="411">
        <v>63</v>
      </c>
      <c r="N20" s="413">
        <v>0</v>
      </c>
      <c r="O20" s="412">
        <f>('- 33 -'!F20+'- 33 -'!G20)/'- 33 -'!C20*100</f>
        <v>8.450704225352112</v>
      </c>
      <c r="P20" s="412">
        <f>'- 33 -'!F20/'- 33 -'!D20*100</f>
        <v>7.142857142857142</v>
      </c>
      <c r="Q20" s="412">
        <f>'- 33 -'!G20/'- 33 -'!E20*100</f>
        <v>10.95890410958904</v>
      </c>
      <c r="R20" s="412">
        <f>(C20+'- 33 -'!N20+'- 33 -'!O20)/'- 33 -'!C20*100</f>
        <v>68.54460093896714</v>
      </c>
      <c r="S20" s="412">
        <f>(D20+F20+H20+J20+'- 33 -'!N20)/'- 33 -'!D20*100</f>
        <v>78.57142857142857</v>
      </c>
      <c r="T20" s="412">
        <f>(E20+G20+I20+K20+'- 33 -'!O20)/'- 33 -'!E20*100</f>
        <v>49.31506849315068</v>
      </c>
      <c r="V20" s="409"/>
    </row>
    <row r="21" spans="1:22" ht="15" customHeight="1">
      <c r="A21" s="1522"/>
      <c r="B21" s="418" t="s">
        <v>370</v>
      </c>
      <c r="C21" s="405">
        <f t="shared" si="1"/>
        <v>2</v>
      </c>
      <c r="D21" s="405">
        <v>0</v>
      </c>
      <c r="E21" s="405">
        <v>0</v>
      </c>
      <c r="F21" s="405">
        <v>0</v>
      </c>
      <c r="G21" s="405">
        <v>0</v>
      </c>
      <c r="H21" s="405">
        <v>0</v>
      </c>
      <c r="I21" s="405">
        <v>2</v>
      </c>
      <c r="J21" s="405">
        <v>0</v>
      </c>
      <c r="K21" s="405">
        <v>0</v>
      </c>
      <c r="L21" s="411">
        <v>9</v>
      </c>
      <c r="M21" s="411">
        <v>48</v>
      </c>
      <c r="N21" s="413">
        <v>0</v>
      </c>
      <c r="O21" s="412">
        <f>('- 33 -'!F21+'- 33 -'!G21)/'- 33 -'!C21*100</f>
        <v>7.82608695652174</v>
      </c>
      <c r="P21" s="412">
        <f>'- 33 -'!F21/'- 33 -'!D21*100</f>
        <v>15</v>
      </c>
      <c r="Q21" s="412">
        <f>'- 33 -'!G21/'- 33 -'!E21*100</f>
        <v>4</v>
      </c>
      <c r="R21" s="412">
        <f>(C21+'- 33 -'!N21+'- 33 -'!O21)/'- 33 -'!C21*100</f>
        <v>56.52173913043478</v>
      </c>
      <c r="S21" s="412">
        <f>(D21+F21+H21+J21+'- 33 -'!N21)/'- 33 -'!D21*100</f>
        <v>50</v>
      </c>
      <c r="T21" s="412">
        <f>(E21+G21+I21+K21+'- 33 -'!O21)/'- 33 -'!E21*100</f>
        <v>60</v>
      </c>
      <c r="V21" s="409"/>
    </row>
    <row r="22" spans="1:22" ht="15" customHeight="1">
      <c r="A22" s="1522"/>
      <c r="B22" s="410" t="s">
        <v>371</v>
      </c>
      <c r="C22" s="414">
        <f t="shared" si="1"/>
        <v>3</v>
      </c>
      <c r="D22" s="405">
        <v>0</v>
      </c>
      <c r="E22" s="405">
        <v>0</v>
      </c>
      <c r="F22" s="405">
        <v>0</v>
      </c>
      <c r="G22" s="405">
        <v>0</v>
      </c>
      <c r="H22" s="405">
        <v>0</v>
      </c>
      <c r="I22" s="405">
        <v>3</v>
      </c>
      <c r="J22" s="405">
        <v>0</v>
      </c>
      <c r="K22" s="405">
        <v>0</v>
      </c>
      <c r="L22" s="411">
        <v>138</v>
      </c>
      <c r="M22" s="411">
        <v>76</v>
      </c>
      <c r="N22" s="405">
        <v>7</v>
      </c>
      <c r="O22" s="412">
        <f>('- 33 -'!F22+'- 33 -'!G22)/'- 33 -'!C22*100</f>
        <v>38.70967741935484</v>
      </c>
      <c r="P22" s="412">
        <f>'- 33 -'!F22/'- 33 -'!D22*100</f>
        <v>38.88888888888889</v>
      </c>
      <c r="Q22" s="412">
        <f>'- 33 -'!G22/'- 33 -'!E22*100</f>
        <v>38.50931677018634</v>
      </c>
      <c r="R22" s="412">
        <f>(C22+'- 33 -'!N22+'- 33 -'!O22)/'- 33 -'!C22*100</f>
        <v>31.085043988269796</v>
      </c>
      <c r="S22" s="412">
        <f>(D22+F22+H22+J22+'- 33 -'!N22)/'- 33 -'!D22*100</f>
        <v>32.77777777777778</v>
      </c>
      <c r="T22" s="412">
        <f>(E22+G22+I22+K22+'- 33 -'!O22)/'- 33 -'!E22*100</f>
        <v>29.19254658385093</v>
      </c>
      <c r="V22" s="409"/>
    </row>
    <row r="23" spans="1:22" ht="15" customHeight="1" thickBot="1">
      <c r="A23" s="1522"/>
      <c r="B23" s="419" t="s">
        <v>372</v>
      </c>
      <c r="C23" s="420">
        <f t="shared" si="1"/>
        <v>1</v>
      </c>
      <c r="D23" s="420">
        <v>0</v>
      </c>
      <c r="E23" s="420">
        <v>0</v>
      </c>
      <c r="F23" s="420">
        <v>0</v>
      </c>
      <c r="G23" s="420">
        <v>0</v>
      </c>
      <c r="H23" s="420">
        <v>0</v>
      </c>
      <c r="I23" s="420">
        <v>1</v>
      </c>
      <c r="J23" s="420">
        <v>0</v>
      </c>
      <c r="K23" s="420">
        <v>0</v>
      </c>
      <c r="L23" s="1133">
        <v>4</v>
      </c>
      <c r="M23" s="421">
        <v>18</v>
      </c>
      <c r="N23" s="421">
        <v>0</v>
      </c>
      <c r="O23" s="422">
        <f>('- 33 -'!F23+'- 33 -'!G23)/'- 33 -'!C23*100</f>
        <v>8.88888888888889</v>
      </c>
      <c r="P23" s="422">
        <f>'- 33 -'!F23/'- 33 -'!D23*100</f>
        <v>0</v>
      </c>
      <c r="Q23" s="422">
        <f>'- 33 -'!G23/'- 33 -'!E23*100</f>
        <v>16.666666666666664</v>
      </c>
      <c r="R23" s="422">
        <f>(C23+'- 33 -'!N23+'- 33 -'!O23)/'- 33 -'!C23*100</f>
        <v>51.11111111111111</v>
      </c>
      <c r="S23" s="422">
        <f>(D23+F23+H23+J23+'- 33 -'!N23)/'- 33 -'!D23*100</f>
        <v>42.857142857142854</v>
      </c>
      <c r="T23" s="422">
        <f>(E23+G23+I23+K23+'- 33 -'!O23)/'- 33 -'!E23*100</f>
        <v>58.333333333333336</v>
      </c>
      <c r="V23" s="409"/>
    </row>
    <row r="24" spans="1:22" ht="16.5" customHeight="1" thickBot="1">
      <c r="A24" s="1505" t="s">
        <v>386</v>
      </c>
      <c r="B24" s="423" t="s">
        <v>915</v>
      </c>
      <c r="C24" s="398">
        <f t="shared" si="1"/>
        <v>17</v>
      </c>
      <c r="D24" s="424">
        <f>SUM(D25:D28)</f>
        <v>0</v>
      </c>
      <c r="E24" s="424">
        <f aca="true" t="shared" si="3" ref="E24:N24">SUM(E25:E28)</f>
        <v>0</v>
      </c>
      <c r="F24" s="424">
        <f t="shared" si="3"/>
        <v>0</v>
      </c>
      <c r="G24" s="398">
        <f t="shared" si="3"/>
        <v>15</v>
      </c>
      <c r="H24" s="424">
        <f t="shared" si="3"/>
        <v>0</v>
      </c>
      <c r="I24" s="424">
        <f t="shared" si="3"/>
        <v>2</v>
      </c>
      <c r="J24" s="424">
        <f t="shared" si="3"/>
        <v>0</v>
      </c>
      <c r="K24" s="424">
        <f t="shared" si="3"/>
        <v>0</v>
      </c>
      <c r="L24" s="425">
        <f t="shared" si="3"/>
        <v>880</v>
      </c>
      <c r="M24" s="425">
        <f t="shared" si="3"/>
        <v>288</v>
      </c>
      <c r="N24" s="425">
        <f t="shared" si="3"/>
        <v>280</v>
      </c>
      <c r="O24" s="400">
        <f>('- 33 -'!F24+'- 33 -'!G24)/'- 33 -'!C24*100</f>
        <v>42.817526344980585</v>
      </c>
      <c r="P24" s="400">
        <f>'- 33 -'!F24/'- 33 -'!D24*100</f>
        <v>35.62570462232244</v>
      </c>
      <c r="Q24" s="400">
        <f>'- 33 -'!G24/'- 33 -'!E24*100</f>
        <v>49.78165938864629</v>
      </c>
      <c r="R24" s="400">
        <f>(C24+'- 33 -'!N24+'- 33 -'!O24)/'- 33 -'!C24*100</f>
        <v>25.346644481419855</v>
      </c>
      <c r="S24" s="400">
        <f>(D24+F24+H24+J24+'- 33 -'!N24)/'- 33 -'!D24*100</f>
        <v>30.101465614430666</v>
      </c>
      <c r="T24" s="400">
        <f>(E24+G24+I24+K24+'- 33 -'!O24)/'- 33 -'!E24*100</f>
        <v>20.74235807860262</v>
      </c>
      <c r="V24" s="409"/>
    </row>
    <row r="25" spans="1:22" ht="15" customHeight="1">
      <c r="A25" s="1522"/>
      <c r="B25" s="403" t="s">
        <v>711</v>
      </c>
      <c r="C25" s="405">
        <f t="shared" si="1"/>
        <v>17</v>
      </c>
      <c r="D25" s="405">
        <v>0</v>
      </c>
      <c r="E25" s="405">
        <v>0</v>
      </c>
      <c r="F25" s="405">
        <v>0</v>
      </c>
      <c r="G25" s="405">
        <v>15</v>
      </c>
      <c r="H25" s="405">
        <v>0</v>
      </c>
      <c r="I25" s="405">
        <v>2</v>
      </c>
      <c r="J25" s="405">
        <v>0</v>
      </c>
      <c r="K25" s="405">
        <v>0</v>
      </c>
      <c r="L25" s="406">
        <v>578</v>
      </c>
      <c r="M25" s="406">
        <v>229</v>
      </c>
      <c r="N25" s="406">
        <v>126</v>
      </c>
      <c r="O25" s="407">
        <f>('- 33 -'!F25+'- 33 -'!G25)/'- 33 -'!C25*100</f>
        <v>41.14244396240058</v>
      </c>
      <c r="P25" s="407">
        <f>'- 33 -'!F25/'- 33 -'!D25*100</f>
        <v>33.277870216306155</v>
      </c>
      <c r="Q25" s="407">
        <f>'- 33 -'!G25/'- 33 -'!E25*100</f>
        <v>47.18670076726343</v>
      </c>
      <c r="R25" s="407">
        <f>(C25+'- 33 -'!N25+'- 33 -'!O25)/'- 33 -'!C25*100</f>
        <v>26.68112798264642</v>
      </c>
      <c r="S25" s="426">
        <f>(D25+F25+H25+J25+'- 33 -'!N25)/'- 33 -'!D25*100</f>
        <v>31.78036605657238</v>
      </c>
      <c r="T25" s="407">
        <f>(E25+G25+I25+K25+'- 33 -'!O25)/'- 33 -'!E25*100</f>
        <v>22.762148337595907</v>
      </c>
      <c r="V25" s="409"/>
    </row>
    <row r="26" spans="1:22" ht="15" customHeight="1">
      <c r="A26" s="1522"/>
      <c r="B26" s="403" t="s">
        <v>362</v>
      </c>
      <c r="C26" s="427">
        <f>SUM(D26:K26)</f>
        <v>0</v>
      </c>
      <c r="D26" s="405">
        <v>0</v>
      </c>
      <c r="E26" s="405">
        <v>0</v>
      </c>
      <c r="F26" s="405">
        <v>0</v>
      </c>
      <c r="G26" s="405">
        <v>0</v>
      </c>
      <c r="H26" s="405">
        <v>0</v>
      </c>
      <c r="I26" s="405">
        <v>0</v>
      </c>
      <c r="J26" s="405">
        <v>0</v>
      </c>
      <c r="K26" s="405">
        <v>0</v>
      </c>
      <c r="L26" s="411">
        <v>123</v>
      </c>
      <c r="M26" s="411">
        <v>0</v>
      </c>
      <c r="N26" s="411">
        <v>0</v>
      </c>
      <c r="O26" s="412">
        <f>('- 33 -'!F26+'- 33 -'!G26)/'- 33 -'!C26*100</f>
        <v>73.17073170731707</v>
      </c>
      <c r="P26" s="412">
        <f>'- 33 -'!F26/'- 33 -'!D26*100</f>
        <v>69.56521739130434</v>
      </c>
      <c r="Q26" s="412">
        <f>'- 33 -'!G26/'- 33 -'!E26*100</f>
        <v>83.87096774193549</v>
      </c>
      <c r="R26" s="412">
        <f>(C26+'- 33 -'!N26+'- 33 -'!O26)/'- 33 -'!C26*100</f>
        <v>0</v>
      </c>
      <c r="S26" s="408">
        <f>(D26+F26+H26+J26+'- 33 -'!N26)/'- 33 -'!D26*100</f>
        <v>0</v>
      </c>
      <c r="T26" s="412">
        <f>(E26+G26+I26+K26+'- 33 -'!O26)/'- 33 -'!E26*100</f>
        <v>0</v>
      </c>
      <c r="V26" s="409"/>
    </row>
    <row r="27" spans="1:22" ht="15" customHeight="1">
      <c r="A27" s="1522"/>
      <c r="B27" s="410" t="s">
        <v>643</v>
      </c>
      <c r="C27" s="427">
        <f t="shared" si="1"/>
        <v>0</v>
      </c>
      <c r="D27" s="405">
        <v>0</v>
      </c>
      <c r="E27" s="405">
        <v>0</v>
      </c>
      <c r="F27" s="405">
        <v>0</v>
      </c>
      <c r="G27" s="405">
        <v>0</v>
      </c>
      <c r="H27" s="405">
        <v>0</v>
      </c>
      <c r="I27" s="405">
        <v>0</v>
      </c>
      <c r="J27" s="405">
        <v>0</v>
      </c>
      <c r="K27" s="405">
        <v>0</v>
      </c>
      <c r="L27" s="411">
        <v>15</v>
      </c>
      <c r="M27" s="411">
        <v>59</v>
      </c>
      <c r="N27" s="411">
        <v>9</v>
      </c>
      <c r="O27" s="412">
        <f>('- 33 -'!F27+'- 33 -'!G27)/'- 33 -'!C27*100</f>
        <v>11.278195488721805</v>
      </c>
      <c r="P27" s="412">
        <f>'- 33 -'!F27/'- 33 -'!D27*100</f>
        <v>9.565217391304348</v>
      </c>
      <c r="Q27" s="412">
        <f>'- 33 -'!G27/'- 33 -'!E27*100</f>
        <v>22.22222222222222</v>
      </c>
      <c r="R27" s="412">
        <f>(C27+'- 33 -'!N27+'- 33 -'!O27)/'- 33 -'!C27*100</f>
        <v>65.41353383458647</v>
      </c>
      <c r="S27" s="408">
        <f>(D27+F27+H27+J27+'- 33 -'!N27)/'- 33 -'!D27*100</f>
        <v>66.08695652173913</v>
      </c>
      <c r="T27" s="412">
        <f>(E27+G27+I27+K27+'- 33 -'!O27)/'- 33 -'!E27*100</f>
        <v>61.111111111111114</v>
      </c>
      <c r="V27" s="409"/>
    </row>
    <row r="28" spans="1:22" ht="15" customHeight="1">
      <c r="A28" s="1523"/>
      <c r="B28" s="410" t="s">
        <v>374</v>
      </c>
      <c r="C28" s="427">
        <f t="shared" si="1"/>
        <v>0</v>
      </c>
      <c r="D28" s="405">
        <v>0</v>
      </c>
      <c r="E28" s="405">
        <v>0</v>
      </c>
      <c r="F28" s="405">
        <v>0</v>
      </c>
      <c r="G28" s="405">
        <v>0</v>
      </c>
      <c r="H28" s="405">
        <v>0</v>
      </c>
      <c r="I28" s="405">
        <v>0</v>
      </c>
      <c r="J28" s="405">
        <v>0</v>
      </c>
      <c r="K28" s="405">
        <v>0</v>
      </c>
      <c r="L28" s="411">
        <v>164</v>
      </c>
      <c r="M28" s="413">
        <v>0</v>
      </c>
      <c r="N28" s="405">
        <v>145</v>
      </c>
      <c r="O28" s="412">
        <f>('- 33 -'!F28+'- 33 -'!G28)/'- 33 -'!C28*100</f>
        <v>59.756097560975604</v>
      </c>
      <c r="P28" s="417">
        <f>'- 33 -'!F28/'- 33 -'!D28*100</f>
        <v>51.89873417721519</v>
      </c>
      <c r="Q28" s="412">
        <f>'- 33 -'!G28/'- 33 -'!E28*100</f>
        <v>67.05882352941175</v>
      </c>
      <c r="R28" s="412">
        <f>(C28+'- 33 -'!N28+'- 33 -'!O28)/'- 33 -'!C28*100</f>
        <v>0.6097560975609756</v>
      </c>
      <c r="S28" s="408">
        <f>(D28+F28+H28+J28+'- 33 -'!N28)/'- 33 -'!D28*100</f>
        <v>0</v>
      </c>
      <c r="T28" s="412">
        <f>(E28+G28+I28+K28+'- 33 -'!O28)/'- 33 -'!E28*100</f>
        <v>1.1764705882352942</v>
      </c>
      <c r="V28" s="409"/>
    </row>
  </sheetData>
  <sheetProtection/>
  <mergeCells count="8">
    <mergeCell ref="C3:K3"/>
    <mergeCell ref="A24:A28"/>
    <mergeCell ref="D4:E4"/>
    <mergeCell ref="F4:G4"/>
    <mergeCell ref="H4:I4"/>
    <mergeCell ref="J4:K4"/>
    <mergeCell ref="A8:A23"/>
    <mergeCell ref="C4:C5"/>
  </mergeCells>
  <conditionalFormatting sqref="A1:IV65536">
    <cfRule type="expression" priority="1" dxfId="6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39.xml><?xml version="1.0" encoding="utf-8"?>
<worksheet xmlns="http://schemas.openxmlformats.org/spreadsheetml/2006/main" xmlns:r="http://schemas.openxmlformats.org/officeDocument/2006/relationships">
  <sheetPr codeName="Sheet41">
    <tabColor theme="5" tint="0.5999900102615356"/>
  </sheetPr>
  <dimension ref="A1:M55"/>
  <sheetViews>
    <sheetView showGridLines="0" zoomScaleSheetLayoutView="100" workbookViewId="0" topLeftCell="A22">
      <selection activeCell="J34" sqref="J34"/>
    </sheetView>
  </sheetViews>
  <sheetFormatPr defaultColWidth="8.875" defaultRowHeight="13.5"/>
  <cols>
    <col min="1" max="13" width="6.50390625" style="341" customWidth="1"/>
    <col min="14" max="14" width="2.625" style="341" customWidth="1"/>
    <col min="15" max="16384" width="8.875" style="341" customWidth="1"/>
  </cols>
  <sheetData>
    <row r="1" s="310" customFormat="1" ht="18" customHeight="1">
      <c r="A1" s="317" t="s">
        <v>1228</v>
      </c>
    </row>
    <row r="2" s="310" customFormat="1" ht="18" customHeight="1">
      <c r="A2" s="317" t="s">
        <v>1229</v>
      </c>
    </row>
    <row r="3" s="310" customFormat="1" ht="18" customHeight="1">
      <c r="A3" s="317" t="s">
        <v>1230</v>
      </c>
    </row>
    <row r="4" s="310" customFormat="1" ht="18" customHeight="1">
      <c r="A4" s="317" t="s">
        <v>1231</v>
      </c>
    </row>
    <row r="5" s="310" customFormat="1" ht="15" customHeight="1">
      <c r="A5" s="317" t="s">
        <v>1232</v>
      </c>
    </row>
    <row r="6" s="310" customFormat="1" ht="15" customHeight="1">
      <c r="A6" s="318" t="s">
        <v>1302</v>
      </c>
    </row>
    <row r="7" s="331" customFormat="1" ht="18" customHeight="1">
      <c r="A7" s="1116" t="s">
        <v>1303</v>
      </c>
    </row>
    <row r="8" s="331" customFormat="1" ht="15" customHeight="1">
      <c r="A8" s="1116" t="s">
        <v>1304</v>
      </c>
    </row>
    <row r="9" s="310" customFormat="1" ht="21" customHeight="1">
      <c r="A9" s="317"/>
    </row>
    <row r="10" spans="1:13" ht="21" customHeight="1">
      <c r="A10" s="308" t="s">
        <v>387</v>
      </c>
      <c r="M10" s="342" t="s">
        <v>388</v>
      </c>
    </row>
    <row r="11" spans="1:13" ht="15" customHeight="1">
      <c r="A11" s="1472" t="s">
        <v>923</v>
      </c>
      <c r="B11" s="319" t="s">
        <v>141</v>
      </c>
      <c r="C11" s="320"/>
      <c r="D11" s="343"/>
      <c r="E11" s="321" t="s">
        <v>302</v>
      </c>
      <c r="F11" s="321"/>
      <c r="G11" s="321"/>
      <c r="H11" s="319" t="s">
        <v>303</v>
      </c>
      <c r="I11" s="320"/>
      <c r="J11" s="343"/>
      <c r="K11" s="344" t="s">
        <v>304</v>
      </c>
      <c r="L11" s="321"/>
      <c r="M11" s="322"/>
    </row>
    <row r="12" spans="1:13" ht="15" customHeight="1">
      <c r="A12" s="1473"/>
      <c r="B12" s="314" t="s">
        <v>915</v>
      </c>
      <c r="C12" s="314" t="s">
        <v>935</v>
      </c>
      <c r="D12" s="314" t="s">
        <v>936</v>
      </c>
      <c r="E12" s="314" t="s">
        <v>915</v>
      </c>
      <c r="F12" s="314" t="s">
        <v>935</v>
      </c>
      <c r="G12" s="314" t="s">
        <v>936</v>
      </c>
      <c r="H12" s="314" t="s">
        <v>915</v>
      </c>
      <c r="I12" s="314" t="s">
        <v>935</v>
      </c>
      <c r="J12" s="314" t="s">
        <v>936</v>
      </c>
      <c r="K12" s="314" t="s">
        <v>915</v>
      </c>
      <c r="L12" s="314" t="s">
        <v>935</v>
      </c>
      <c r="M12" s="314" t="s">
        <v>936</v>
      </c>
    </row>
    <row r="13" spans="1:13" ht="18" customHeight="1">
      <c r="A13" s="345">
        <v>25</v>
      </c>
      <c r="B13" s="346">
        <f>SUM(C13:D13)</f>
        <v>3558</v>
      </c>
      <c r="C13" s="346">
        <f>F13+I13+L13+C19+F19+I19</f>
        <v>1621</v>
      </c>
      <c r="D13" s="346">
        <f>G13+J13+M13+D19+G19+J19</f>
        <v>1937</v>
      </c>
      <c r="E13" s="346">
        <f>SUM(F13:G13)</f>
        <v>2995</v>
      </c>
      <c r="F13" s="346">
        <v>1583</v>
      </c>
      <c r="G13" s="346">
        <v>1412</v>
      </c>
      <c r="H13" s="346">
        <f>SUM(I13:J13)</f>
        <v>485</v>
      </c>
      <c r="I13" s="346">
        <v>38</v>
      </c>
      <c r="J13" s="346">
        <v>447</v>
      </c>
      <c r="K13" s="346">
        <f>SUM(L13:M13)</f>
        <v>0</v>
      </c>
      <c r="L13" s="346">
        <v>0</v>
      </c>
      <c r="M13" s="346">
        <v>0</v>
      </c>
    </row>
    <row r="14" spans="1:13" ht="18" customHeight="1">
      <c r="A14" s="345">
        <v>24</v>
      </c>
      <c r="B14" s="346">
        <f>SUM(C14:D14)</f>
        <v>3488</v>
      </c>
      <c r="C14" s="346">
        <f>F14+I14+L14+C20+F20+I20</f>
        <v>1601</v>
      </c>
      <c r="D14" s="346">
        <f>G14+J14+M14+D20+G20+J20</f>
        <v>1887</v>
      </c>
      <c r="E14" s="346">
        <f>SUM(F14:G14)</f>
        <v>2924</v>
      </c>
      <c r="F14" s="346">
        <v>1555</v>
      </c>
      <c r="G14" s="346">
        <v>1369</v>
      </c>
      <c r="H14" s="346">
        <f>SUM(I14:J14)</f>
        <v>481</v>
      </c>
      <c r="I14" s="346">
        <v>45</v>
      </c>
      <c r="J14" s="346">
        <v>436</v>
      </c>
      <c r="K14" s="346">
        <f>SUM(L14:M14)</f>
        <v>2</v>
      </c>
      <c r="L14" s="346">
        <v>0</v>
      </c>
      <c r="M14" s="346">
        <v>2</v>
      </c>
    </row>
    <row r="15" spans="1:13" ht="18" customHeight="1">
      <c r="A15" s="347" t="s">
        <v>389</v>
      </c>
      <c r="B15" s="348">
        <f>B13-B14</f>
        <v>70</v>
      </c>
      <c r="C15" s="348">
        <f aca="true" t="shared" si="0" ref="C15:M15">C13-C14</f>
        <v>20</v>
      </c>
      <c r="D15" s="348">
        <f t="shared" si="0"/>
        <v>50</v>
      </c>
      <c r="E15" s="348">
        <f t="shared" si="0"/>
        <v>71</v>
      </c>
      <c r="F15" s="348">
        <f t="shared" si="0"/>
        <v>28</v>
      </c>
      <c r="G15" s="348">
        <f t="shared" si="0"/>
        <v>43</v>
      </c>
      <c r="H15" s="348">
        <f t="shared" si="0"/>
        <v>4</v>
      </c>
      <c r="I15" s="348">
        <f t="shared" si="0"/>
        <v>-7</v>
      </c>
      <c r="J15" s="348">
        <f t="shared" si="0"/>
        <v>11</v>
      </c>
      <c r="K15" s="348">
        <f t="shared" si="0"/>
        <v>-2</v>
      </c>
      <c r="L15" s="348">
        <f t="shared" si="0"/>
        <v>0</v>
      </c>
      <c r="M15" s="348">
        <f t="shared" si="0"/>
        <v>-2</v>
      </c>
    </row>
    <row r="16" ht="12" customHeight="1"/>
    <row r="17" spans="1:10" ht="15" customHeight="1">
      <c r="A17" s="1472" t="s">
        <v>923</v>
      </c>
      <c r="B17" s="319" t="s">
        <v>305</v>
      </c>
      <c r="C17" s="320"/>
      <c r="D17" s="343"/>
      <c r="E17" s="321" t="s">
        <v>306</v>
      </c>
      <c r="F17" s="321"/>
      <c r="G17" s="321"/>
      <c r="H17" s="1530" t="s">
        <v>390</v>
      </c>
      <c r="I17" s="1531"/>
      <c r="J17" s="1532"/>
    </row>
    <row r="18" spans="1:10" ht="15" customHeight="1">
      <c r="A18" s="1473"/>
      <c r="B18" s="314" t="s">
        <v>915</v>
      </c>
      <c r="C18" s="314" t="s">
        <v>935</v>
      </c>
      <c r="D18" s="314" t="s">
        <v>936</v>
      </c>
      <c r="E18" s="314" t="s">
        <v>915</v>
      </c>
      <c r="F18" s="314" t="s">
        <v>935</v>
      </c>
      <c r="G18" s="314" t="s">
        <v>936</v>
      </c>
      <c r="H18" s="314" t="s">
        <v>915</v>
      </c>
      <c r="I18" s="314" t="s">
        <v>935</v>
      </c>
      <c r="J18" s="314" t="s">
        <v>936</v>
      </c>
    </row>
    <row r="19" spans="1:10" ht="18" customHeight="1">
      <c r="A19" s="345">
        <v>25</v>
      </c>
      <c r="B19" s="346">
        <f>SUM(C19:D19)</f>
        <v>1</v>
      </c>
      <c r="C19" s="346">
        <v>0</v>
      </c>
      <c r="D19" s="346">
        <v>1</v>
      </c>
      <c r="E19" s="346">
        <f>SUM(F19:G19)</f>
        <v>77</v>
      </c>
      <c r="F19" s="352">
        <v>0</v>
      </c>
      <c r="G19" s="346">
        <v>77</v>
      </c>
      <c r="H19" s="352">
        <f>SUM(I19:J19)</f>
        <v>0</v>
      </c>
      <c r="I19" s="352">
        <v>0</v>
      </c>
      <c r="J19" s="352">
        <v>0</v>
      </c>
    </row>
    <row r="20" spans="1:10" ht="18" customHeight="1">
      <c r="A20" s="1060">
        <v>24</v>
      </c>
      <c r="B20" s="346">
        <f>SUM(C20:D20)</f>
        <v>1</v>
      </c>
      <c r="C20" s="346">
        <v>1</v>
      </c>
      <c r="D20" s="352">
        <v>0</v>
      </c>
      <c r="E20" s="346">
        <f>SUM(F20:G20)</f>
        <v>80</v>
      </c>
      <c r="F20" s="352">
        <v>0</v>
      </c>
      <c r="G20" s="346">
        <v>80</v>
      </c>
      <c r="H20" s="352">
        <f>SUM(I20:J20)</f>
        <v>0</v>
      </c>
      <c r="I20" s="352">
        <v>0</v>
      </c>
      <c r="J20" s="352">
        <v>0</v>
      </c>
    </row>
    <row r="21" spans="1:10" ht="18" customHeight="1">
      <c r="A21" s="347" t="s">
        <v>389</v>
      </c>
      <c r="B21" s="348">
        <f>B19-B20</f>
        <v>0</v>
      </c>
      <c r="C21" s="348">
        <f aca="true" t="shared" si="1" ref="C21:J21">C19-C20</f>
        <v>-1</v>
      </c>
      <c r="D21" s="348">
        <f t="shared" si="1"/>
        <v>1</v>
      </c>
      <c r="E21" s="348">
        <f t="shared" si="1"/>
        <v>-3</v>
      </c>
      <c r="F21" s="348">
        <f t="shared" si="1"/>
        <v>0</v>
      </c>
      <c r="G21" s="348">
        <f t="shared" si="1"/>
        <v>-3</v>
      </c>
      <c r="H21" s="348">
        <f t="shared" si="1"/>
        <v>0</v>
      </c>
      <c r="I21" s="348">
        <f t="shared" si="1"/>
        <v>0</v>
      </c>
      <c r="J21" s="348">
        <f t="shared" si="1"/>
        <v>0</v>
      </c>
    </row>
    <row r="22" ht="21" customHeight="1"/>
    <row r="23" s="310" customFormat="1" ht="15" customHeight="1">
      <c r="A23" s="317" t="s">
        <v>1233</v>
      </c>
    </row>
    <row r="24" s="310" customFormat="1" ht="15" customHeight="1">
      <c r="A24" s="310" t="s">
        <v>391</v>
      </c>
    </row>
    <row r="25" s="310" customFormat="1" ht="15" customHeight="1">
      <c r="A25" s="317" t="s">
        <v>1234</v>
      </c>
    </row>
    <row r="26" s="310" customFormat="1" ht="15" customHeight="1">
      <c r="A26" s="318" t="s">
        <v>392</v>
      </c>
    </row>
    <row r="27" s="310" customFormat="1" ht="15" customHeight="1">
      <c r="A27" s="317" t="s">
        <v>1235</v>
      </c>
    </row>
    <row r="28" s="310" customFormat="1" ht="15" customHeight="1">
      <c r="A28" s="317" t="s">
        <v>1236</v>
      </c>
    </row>
    <row r="29" s="310" customFormat="1" ht="15" customHeight="1">
      <c r="A29" s="318" t="s">
        <v>393</v>
      </c>
    </row>
    <row r="30" s="310" customFormat="1" ht="15" customHeight="1">
      <c r="A30" s="317" t="s">
        <v>1237</v>
      </c>
    </row>
    <row r="31" s="310" customFormat="1" ht="15" customHeight="1">
      <c r="A31" s="317" t="s">
        <v>1238</v>
      </c>
    </row>
    <row r="32" s="310" customFormat="1" ht="15" customHeight="1">
      <c r="A32" s="317"/>
    </row>
    <row r="33" spans="1:13" ht="20.25" customHeight="1">
      <c r="A33" s="308" t="s">
        <v>394</v>
      </c>
      <c r="M33" s="342" t="s">
        <v>395</v>
      </c>
    </row>
    <row r="34" spans="1:13" ht="15" customHeight="1">
      <c r="A34" s="1472" t="s">
        <v>923</v>
      </c>
      <c r="B34" s="319" t="s">
        <v>915</v>
      </c>
      <c r="C34" s="320"/>
      <c r="D34" s="343"/>
      <c r="E34" s="321" t="s">
        <v>307</v>
      </c>
      <c r="F34" s="321"/>
      <c r="G34" s="321"/>
      <c r="H34" s="319" t="s">
        <v>308</v>
      </c>
      <c r="I34" s="320"/>
      <c r="J34" s="343"/>
      <c r="K34" s="321" t="s">
        <v>309</v>
      </c>
      <c r="L34" s="321"/>
      <c r="M34" s="322"/>
    </row>
    <row r="35" spans="1:13" ht="15" customHeight="1">
      <c r="A35" s="1473"/>
      <c r="B35" s="314" t="s">
        <v>915</v>
      </c>
      <c r="C35" s="314" t="s">
        <v>935</v>
      </c>
      <c r="D35" s="314" t="s">
        <v>936</v>
      </c>
      <c r="E35" s="314" t="s">
        <v>915</v>
      </c>
      <c r="F35" s="314" t="s">
        <v>935</v>
      </c>
      <c r="G35" s="314" t="s">
        <v>936</v>
      </c>
      <c r="H35" s="314" t="s">
        <v>915</v>
      </c>
      <c r="I35" s="314" t="s">
        <v>935</v>
      </c>
      <c r="J35" s="314" t="s">
        <v>936</v>
      </c>
      <c r="K35" s="314" t="s">
        <v>915</v>
      </c>
      <c r="L35" s="314" t="s">
        <v>935</v>
      </c>
      <c r="M35" s="314" t="s">
        <v>936</v>
      </c>
    </row>
    <row r="36" spans="1:13" ht="18" customHeight="1">
      <c r="A36" s="314">
        <v>14</v>
      </c>
      <c r="B36" s="202">
        <f aca="true" t="shared" si="2" ref="B36:B43">SUM(C36:D36)</f>
        <v>4945</v>
      </c>
      <c r="C36" s="202">
        <f aca="true" t="shared" si="3" ref="C36:C45">F36+I36</f>
        <v>2533</v>
      </c>
      <c r="D36" s="202">
        <f aca="true" t="shared" si="4" ref="D36:D45">G36+J36</f>
        <v>2412</v>
      </c>
      <c r="E36" s="202">
        <f aca="true" t="shared" si="5" ref="E36:E43">SUM(F36:G36)</f>
        <v>4152</v>
      </c>
      <c r="F36" s="202">
        <v>2454</v>
      </c>
      <c r="G36" s="202">
        <v>1698</v>
      </c>
      <c r="H36" s="202">
        <f aca="true" t="shared" si="6" ref="H36:H43">SUM(I36:J36)</f>
        <v>793</v>
      </c>
      <c r="I36" s="202">
        <v>79</v>
      </c>
      <c r="J36" s="202">
        <v>714</v>
      </c>
      <c r="K36" s="353">
        <v>45</v>
      </c>
      <c r="L36" s="353">
        <v>45.3</v>
      </c>
      <c r="M36" s="353">
        <v>44.8</v>
      </c>
    </row>
    <row r="37" spans="1:13" ht="18" customHeight="1">
      <c r="A37" s="314">
        <v>15</v>
      </c>
      <c r="B37" s="202">
        <f t="shared" si="2"/>
        <v>4905</v>
      </c>
      <c r="C37" s="202">
        <f t="shared" si="3"/>
        <v>2520</v>
      </c>
      <c r="D37" s="202">
        <f t="shared" si="4"/>
        <v>2385</v>
      </c>
      <c r="E37" s="202">
        <f t="shared" si="5"/>
        <v>4082</v>
      </c>
      <c r="F37" s="202">
        <v>2446</v>
      </c>
      <c r="G37" s="202">
        <v>1636</v>
      </c>
      <c r="H37" s="202">
        <f t="shared" si="6"/>
        <v>823</v>
      </c>
      <c r="I37" s="202">
        <v>74</v>
      </c>
      <c r="J37" s="202">
        <v>749</v>
      </c>
      <c r="K37" s="354">
        <v>44.5</v>
      </c>
      <c r="L37" s="354">
        <v>44.8</v>
      </c>
      <c r="M37" s="354">
        <v>44.2</v>
      </c>
    </row>
    <row r="38" spans="1:13" ht="18" customHeight="1">
      <c r="A38" s="314">
        <v>16</v>
      </c>
      <c r="B38" s="202">
        <f t="shared" si="2"/>
        <v>5001</v>
      </c>
      <c r="C38" s="202">
        <f t="shared" si="3"/>
        <v>2545</v>
      </c>
      <c r="D38" s="202">
        <f t="shared" si="4"/>
        <v>2456</v>
      </c>
      <c r="E38" s="202">
        <f t="shared" si="5"/>
        <v>4163</v>
      </c>
      <c r="F38" s="202">
        <v>2467</v>
      </c>
      <c r="G38" s="202">
        <v>1696</v>
      </c>
      <c r="H38" s="202">
        <f t="shared" si="6"/>
        <v>838</v>
      </c>
      <c r="I38" s="202">
        <v>78</v>
      </c>
      <c r="J38" s="202">
        <v>760</v>
      </c>
      <c r="K38" s="354">
        <v>46.3</v>
      </c>
      <c r="L38" s="354">
        <v>46.3</v>
      </c>
      <c r="M38" s="354">
        <v>46.3</v>
      </c>
    </row>
    <row r="39" spans="1:13" ht="18" customHeight="1">
      <c r="A39" s="314">
        <v>17</v>
      </c>
      <c r="B39" s="202">
        <f t="shared" si="2"/>
        <v>4748</v>
      </c>
      <c r="C39" s="202">
        <f t="shared" si="3"/>
        <v>2353</v>
      </c>
      <c r="D39" s="202">
        <f t="shared" si="4"/>
        <v>2395</v>
      </c>
      <c r="E39" s="202">
        <f t="shared" si="5"/>
        <v>3957</v>
      </c>
      <c r="F39" s="202">
        <v>2278</v>
      </c>
      <c r="G39" s="202">
        <v>1679</v>
      </c>
      <c r="H39" s="202">
        <f t="shared" si="6"/>
        <v>791</v>
      </c>
      <c r="I39" s="202">
        <v>75</v>
      </c>
      <c r="J39" s="202">
        <v>716</v>
      </c>
      <c r="K39" s="354">
        <v>45.6</v>
      </c>
      <c r="L39" s="354">
        <v>43.9</v>
      </c>
      <c r="M39" s="354">
        <v>47.4</v>
      </c>
    </row>
    <row r="40" spans="1:13" ht="18" customHeight="1">
      <c r="A40" s="314">
        <v>18</v>
      </c>
      <c r="B40" s="202">
        <f t="shared" si="2"/>
        <v>4582</v>
      </c>
      <c r="C40" s="202">
        <f t="shared" si="3"/>
        <v>2278</v>
      </c>
      <c r="D40" s="202">
        <f t="shared" si="4"/>
        <v>2304</v>
      </c>
      <c r="E40" s="202">
        <f t="shared" si="5"/>
        <v>3865</v>
      </c>
      <c r="F40" s="202">
        <v>2197</v>
      </c>
      <c r="G40" s="202">
        <v>1668</v>
      </c>
      <c r="H40" s="202">
        <f t="shared" si="6"/>
        <v>717</v>
      </c>
      <c r="I40" s="202">
        <v>81</v>
      </c>
      <c r="J40" s="202">
        <v>636</v>
      </c>
      <c r="K40" s="354">
        <v>46.6</v>
      </c>
      <c r="L40" s="354">
        <v>45.3</v>
      </c>
      <c r="M40" s="354">
        <v>48</v>
      </c>
    </row>
    <row r="41" spans="1:13" ht="18" customHeight="1">
      <c r="A41" s="314">
        <v>19</v>
      </c>
      <c r="B41" s="202">
        <f t="shared" si="2"/>
        <v>4496</v>
      </c>
      <c r="C41" s="202">
        <f t="shared" si="3"/>
        <v>2243</v>
      </c>
      <c r="D41" s="202">
        <f t="shared" si="4"/>
        <v>2253</v>
      </c>
      <c r="E41" s="202">
        <f t="shared" si="5"/>
        <v>3914</v>
      </c>
      <c r="F41" s="202">
        <v>2200</v>
      </c>
      <c r="G41" s="202">
        <v>1714</v>
      </c>
      <c r="H41" s="202">
        <f t="shared" si="6"/>
        <v>582</v>
      </c>
      <c r="I41" s="202">
        <v>43</v>
      </c>
      <c r="J41" s="202">
        <v>539</v>
      </c>
      <c r="K41" s="354">
        <v>47.32631578947368</v>
      </c>
      <c r="L41" s="354">
        <v>46.419701986754966</v>
      </c>
      <c r="M41" s="354">
        <v>48.26478149100257</v>
      </c>
    </row>
    <row r="42" spans="1:13" ht="18" customHeight="1">
      <c r="A42" s="314">
        <v>20</v>
      </c>
      <c r="B42" s="202">
        <f t="shared" si="2"/>
        <v>4340</v>
      </c>
      <c r="C42" s="202">
        <f t="shared" si="3"/>
        <v>2128</v>
      </c>
      <c r="D42" s="202">
        <f t="shared" si="4"/>
        <v>2212</v>
      </c>
      <c r="E42" s="202">
        <f t="shared" si="5"/>
        <v>3776</v>
      </c>
      <c r="F42" s="202">
        <v>2090</v>
      </c>
      <c r="G42" s="202">
        <v>1686</v>
      </c>
      <c r="H42" s="202">
        <f t="shared" si="6"/>
        <v>564</v>
      </c>
      <c r="I42" s="202">
        <v>38</v>
      </c>
      <c r="J42" s="202">
        <v>526</v>
      </c>
      <c r="K42" s="354">
        <v>47.9</v>
      </c>
      <c r="L42" s="354">
        <v>46.2</v>
      </c>
      <c r="M42" s="354">
        <v>49.7</v>
      </c>
    </row>
    <row r="43" spans="1:13" ht="18" customHeight="1">
      <c r="A43" s="314">
        <v>21</v>
      </c>
      <c r="B43" s="202">
        <f t="shared" si="2"/>
        <v>4415</v>
      </c>
      <c r="C43" s="202">
        <f t="shared" si="3"/>
        <v>2254</v>
      </c>
      <c r="D43" s="202">
        <f t="shared" si="4"/>
        <v>2161</v>
      </c>
      <c r="E43" s="202">
        <f t="shared" si="5"/>
        <v>3919</v>
      </c>
      <c r="F43" s="202">
        <v>2226</v>
      </c>
      <c r="G43" s="202">
        <v>1693</v>
      </c>
      <c r="H43" s="202">
        <f t="shared" si="6"/>
        <v>496</v>
      </c>
      <c r="I43" s="202">
        <v>28</v>
      </c>
      <c r="J43" s="202">
        <v>468</v>
      </c>
      <c r="K43" s="354">
        <v>49</v>
      </c>
      <c r="L43" s="354">
        <v>48.6</v>
      </c>
      <c r="M43" s="354">
        <v>49.3</v>
      </c>
    </row>
    <row r="44" spans="1:13" ht="18" customHeight="1">
      <c r="A44" s="314">
        <v>22</v>
      </c>
      <c r="B44" s="202">
        <f>SUM(C44:D44)</f>
        <v>4227</v>
      </c>
      <c r="C44" s="202">
        <f t="shared" si="3"/>
        <v>2137</v>
      </c>
      <c r="D44" s="202">
        <f t="shared" si="4"/>
        <v>2090</v>
      </c>
      <c r="E44" s="202">
        <f>SUM(F44:G44)</f>
        <v>3743</v>
      </c>
      <c r="F44" s="202">
        <v>2101</v>
      </c>
      <c r="G44" s="202">
        <v>1642</v>
      </c>
      <c r="H44" s="202">
        <f>SUM(I44:J44)</f>
        <v>484</v>
      </c>
      <c r="I44" s="202">
        <v>36</v>
      </c>
      <c r="J44" s="202">
        <v>448</v>
      </c>
      <c r="K44" s="354">
        <v>48.1</v>
      </c>
      <c r="L44" s="354">
        <v>46.8</v>
      </c>
      <c r="M44" s="354">
        <v>49.6</v>
      </c>
    </row>
    <row r="45" spans="1:13" ht="18" customHeight="1">
      <c r="A45" s="314">
        <v>23</v>
      </c>
      <c r="B45" s="202">
        <f>SUM(C45:D45)</f>
        <v>4177</v>
      </c>
      <c r="C45" s="202">
        <f t="shared" si="3"/>
        <v>2141</v>
      </c>
      <c r="D45" s="202">
        <f t="shared" si="4"/>
        <v>2036</v>
      </c>
      <c r="E45" s="202">
        <f>SUM(F45:G45)</f>
        <v>3705</v>
      </c>
      <c r="F45" s="202">
        <v>2102</v>
      </c>
      <c r="G45" s="202">
        <v>1603</v>
      </c>
      <c r="H45" s="202">
        <f>SUM(I45:J45)</f>
        <v>472</v>
      </c>
      <c r="I45" s="202">
        <v>39</v>
      </c>
      <c r="J45" s="202">
        <v>433</v>
      </c>
      <c r="K45" s="354">
        <v>47.8</v>
      </c>
      <c r="L45" s="354">
        <v>46.7</v>
      </c>
      <c r="M45" s="354">
        <v>49</v>
      </c>
    </row>
    <row r="46" spans="1:13" ht="18" customHeight="1">
      <c r="A46" s="1061">
        <v>24</v>
      </c>
      <c r="B46" s="202">
        <f>SUM(C46:D46)</f>
        <v>4038</v>
      </c>
      <c r="C46" s="202">
        <f>F46+I46</f>
        <v>2029</v>
      </c>
      <c r="D46" s="202">
        <f>G46+J46</f>
        <v>2009</v>
      </c>
      <c r="E46" s="202">
        <f>SUM(F46:G46)</f>
        <v>3553</v>
      </c>
      <c r="F46" s="202">
        <v>1984</v>
      </c>
      <c r="G46" s="202">
        <v>1569</v>
      </c>
      <c r="H46" s="202">
        <f>SUM(I46:J46)</f>
        <v>485</v>
      </c>
      <c r="I46" s="202">
        <v>45</v>
      </c>
      <c r="J46" s="202">
        <v>440</v>
      </c>
      <c r="K46" s="354">
        <v>47.9</v>
      </c>
      <c r="L46" s="354">
        <v>46.4</v>
      </c>
      <c r="M46" s="354">
        <v>49.6</v>
      </c>
    </row>
    <row r="47" spans="1:13" ht="18" customHeight="1">
      <c r="A47" s="1061">
        <v>25</v>
      </c>
      <c r="B47" s="202">
        <f>SUM(C47:D47)</f>
        <v>4040</v>
      </c>
      <c r="C47" s="202">
        <f>F47+I47</f>
        <v>1988</v>
      </c>
      <c r="D47" s="202">
        <f>G47+J47</f>
        <v>2052</v>
      </c>
      <c r="E47" s="202">
        <f>SUM(F47:G47)</f>
        <v>3552</v>
      </c>
      <c r="F47" s="202">
        <v>1950</v>
      </c>
      <c r="G47" s="202">
        <v>1602</v>
      </c>
      <c r="H47" s="202">
        <f>SUM(I47:J47)</f>
        <v>488</v>
      </c>
      <c r="I47" s="202">
        <v>38</v>
      </c>
      <c r="J47" s="202">
        <v>450</v>
      </c>
      <c r="K47" s="354">
        <v>47.4</v>
      </c>
      <c r="L47" s="354">
        <v>45.6</v>
      </c>
      <c r="M47" s="354">
        <v>49.4</v>
      </c>
    </row>
    <row r="49" ht="13.5">
      <c r="A49" s="355"/>
    </row>
    <row r="51" ht="13.5">
      <c r="A51" s="355"/>
    </row>
    <row r="53" ht="13.5">
      <c r="A53" s="355"/>
    </row>
    <row r="55" ht="13.5">
      <c r="A55" s="355"/>
    </row>
  </sheetData>
  <sheetProtection/>
  <mergeCells count="4">
    <mergeCell ref="A11:A12"/>
    <mergeCell ref="A17:A18"/>
    <mergeCell ref="A34:A35"/>
    <mergeCell ref="H17:J17"/>
  </mergeCells>
  <conditionalFormatting sqref="A1:IV16 A18:IV65536 A17:H17 K17:IV17">
    <cfRule type="expression" priority="1" dxfId="6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7"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codeName="Sheet5">
    <tabColor theme="5" tint="0.5999900102615356"/>
  </sheetPr>
  <dimension ref="A1:E32"/>
  <sheetViews>
    <sheetView showGridLines="0" zoomScaleSheetLayoutView="100" workbookViewId="0" topLeftCell="A1">
      <selection activeCell="J34" sqref="J34"/>
    </sheetView>
  </sheetViews>
  <sheetFormatPr defaultColWidth="8.00390625" defaultRowHeight="13.5"/>
  <cols>
    <col min="1" max="1" width="2.125" style="1026" customWidth="1"/>
    <col min="2" max="2" width="5.625" style="1026" customWidth="1"/>
    <col min="3" max="3" width="13.125" style="1026" customWidth="1"/>
    <col min="4" max="5" width="30.375" style="1026" customWidth="1"/>
    <col min="6" max="16384" width="8.00390625" style="1026" customWidth="1"/>
  </cols>
  <sheetData>
    <row r="1" spans="1:5" s="1014" customFormat="1" ht="24" customHeight="1">
      <c r="A1" s="1178" t="s">
        <v>775</v>
      </c>
      <c r="B1" s="1179"/>
      <c r="C1" s="1179"/>
      <c r="D1" s="1179"/>
      <c r="E1" s="1179"/>
    </row>
    <row r="2" spans="1:5" s="1014" customFormat="1" ht="21" customHeight="1">
      <c r="A2" s="1018"/>
      <c r="B2" s="1018"/>
      <c r="C2" s="1018"/>
      <c r="D2" s="1018"/>
      <c r="E2" s="1018"/>
    </row>
    <row r="3" s="1014" customFormat="1" ht="21" customHeight="1">
      <c r="A3" s="1014" t="s">
        <v>776</v>
      </c>
    </row>
    <row r="4" s="1014" customFormat="1" ht="21" customHeight="1">
      <c r="B4" s="1015" t="s">
        <v>777</v>
      </c>
    </row>
    <row r="5" s="1014" customFormat="1" ht="21" customHeight="1">
      <c r="B5" s="1015" t="s">
        <v>778</v>
      </c>
    </row>
    <row r="6" s="1014" customFormat="1" ht="21" customHeight="1">
      <c r="B6" s="1015" t="s">
        <v>779</v>
      </c>
    </row>
    <row r="7" s="1014" customFormat="1" ht="21" customHeight="1">
      <c r="B7" s="1015" t="s">
        <v>780</v>
      </c>
    </row>
    <row r="8" spans="2:3" s="1014" customFormat="1" ht="21" customHeight="1">
      <c r="B8" s="1015"/>
      <c r="C8" s="1015" t="s">
        <v>781</v>
      </c>
    </row>
    <row r="9" s="1014" customFormat="1" ht="21" customHeight="1">
      <c r="C9" s="1015" t="s">
        <v>782</v>
      </c>
    </row>
    <row r="10" s="1014" customFormat="1" ht="21" customHeight="1">
      <c r="C10" s="1014" t="s">
        <v>783</v>
      </c>
    </row>
    <row r="11" s="1014" customFormat="1" ht="21" customHeight="1">
      <c r="C11" s="1015" t="s">
        <v>784</v>
      </c>
    </row>
    <row r="12" s="1014" customFormat="1" ht="21" customHeight="1">
      <c r="B12" s="1015" t="s">
        <v>785</v>
      </c>
    </row>
    <row r="13" s="1014" customFormat="1" ht="21" customHeight="1">
      <c r="C13" s="1015" t="s">
        <v>786</v>
      </c>
    </row>
    <row r="14" s="1014" customFormat="1" ht="21" customHeight="1">
      <c r="C14" s="1015" t="s">
        <v>787</v>
      </c>
    </row>
    <row r="15" s="1014" customFormat="1" ht="21" customHeight="1">
      <c r="C15" s="1015" t="s">
        <v>788</v>
      </c>
    </row>
    <row r="16" spans="3:5" s="1019" customFormat="1" ht="19.5" customHeight="1">
      <c r="C16" s="1020" t="s">
        <v>789</v>
      </c>
      <c r="D16" s="1021" t="s">
        <v>790</v>
      </c>
      <c r="E16" s="1021" t="s">
        <v>791</v>
      </c>
    </row>
    <row r="17" spans="3:5" s="1019" customFormat="1" ht="57" customHeight="1">
      <c r="C17" s="1021" t="s">
        <v>792</v>
      </c>
      <c r="D17" s="1021" t="s">
        <v>793</v>
      </c>
      <c r="E17" s="1022" t="s">
        <v>794</v>
      </c>
    </row>
    <row r="18" spans="3:5" s="1019" customFormat="1" ht="69" customHeight="1">
      <c r="C18" s="1021" t="s">
        <v>795</v>
      </c>
      <c r="D18" s="1022" t="s">
        <v>796</v>
      </c>
      <c r="E18" s="1022" t="s">
        <v>797</v>
      </c>
    </row>
    <row r="19" spans="3:5" s="1019" customFormat="1" ht="31.5" customHeight="1">
      <c r="C19" s="1021" t="s">
        <v>798</v>
      </c>
      <c r="D19" s="1022" t="s">
        <v>799</v>
      </c>
      <c r="E19" s="1023"/>
    </row>
    <row r="20" spans="3:5" s="1019" customFormat="1" ht="13.5" customHeight="1">
      <c r="C20" s="1024"/>
      <c r="D20" s="1025"/>
      <c r="E20" s="1025"/>
    </row>
    <row r="21" s="1014" customFormat="1" ht="21" customHeight="1">
      <c r="B21" s="1015" t="s">
        <v>800</v>
      </c>
    </row>
    <row r="22" spans="3:4" s="1014" customFormat="1" ht="21" customHeight="1">
      <c r="C22" s="1015" t="s">
        <v>801</v>
      </c>
      <c r="D22" s="1015" t="s">
        <v>802</v>
      </c>
    </row>
    <row r="23" s="1014" customFormat="1" ht="21" customHeight="1">
      <c r="D23" s="1015" t="s">
        <v>803</v>
      </c>
    </row>
    <row r="24" spans="3:4" s="1014" customFormat="1" ht="21" customHeight="1">
      <c r="C24" s="1015" t="s">
        <v>804</v>
      </c>
      <c r="D24" s="1015" t="s">
        <v>805</v>
      </c>
    </row>
    <row r="25" s="1014" customFormat="1" ht="21" customHeight="1">
      <c r="D25" s="1015" t="s">
        <v>806</v>
      </c>
    </row>
    <row r="26" spans="3:4" s="1014" customFormat="1" ht="21" customHeight="1">
      <c r="C26" s="1015" t="s">
        <v>807</v>
      </c>
      <c r="D26" s="1015" t="s">
        <v>808</v>
      </c>
    </row>
    <row r="27" spans="3:4" s="1014" customFormat="1" ht="21" customHeight="1">
      <c r="C27" s="1015"/>
      <c r="D27" s="1015"/>
    </row>
    <row r="28" s="1014" customFormat="1" ht="21" customHeight="1">
      <c r="A28" s="1014" t="s">
        <v>809</v>
      </c>
    </row>
    <row r="29" s="1014" customFormat="1" ht="13.5" customHeight="1"/>
    <row r="30" s="1014" customFormat="1" ht="21" customHeight="1">
      <c r="B30" s="1015" t="s">
        <v>810</v>
      </c>
    </row>
    <row r="31" s="1014" customFormat="1" ht="21" customHeight="1">
      <c r="C31" s="1015" t="s">
        <v>811</v>
      </c>
    </row>
    <row r="32" s="1014" customFormat="1" ht="21" customHeight="1">
      <c r="C32" s="1015" t="s">
        <v>812</v>
      </c>
    </row>
  </sheetData>
  <sheetProtection/>
  <mergeCells count="1">
    <mergeCell ref="A1:E1"/>
  </mergeCells>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40.xml><?xml version="1.0" encoding="utf-8"?>
<worksheet xmlns="http://schemas.openxmlformats.org/spreadsheetml/2006/main" xmlns:r="http://schemas.openxmlformats.org/officeDocument/2006/relationships">
  <sheetPr codeName="Sheet42">
    <tabColor theme="5" tint="0.5999900102615356"/>
  </sheetPr>
  <dimension ref="A10:AF63"/>
  <sheetViews>
    <sheetView showGridLines="0" zoomScale="115" zoomScaleNormal="115" zoomScaleSheetLayoutView="90" workbookViewId="0" topLeftCell="A4">
      <selection activeCell="A1" sqref="A1"/>
    </sheetView>
  </sheetViews>
  <sheetFormatPr defaultColWidth="8.875" defaultRowHeight="13.5"/>
  <cols>
    <col min="1" max="1" width="7.375" style="286" customWidth="1"/>
    <col min="2" max="9" width="9.50390625" style="286" customWidth="1"/>
    <col min="10" max="10" width="4.25390625" style="1146" customWidth="1"/>
    <col min="11" max="11" width="8.875" style="1146" hidden="1" customWidth="1"/>
    <col min="12" max="12" width="3.875" style="1148" hidden="1" customWidth="1"/>
    <col min="13" max="20" width="5.50390625" style="1148" hidden="1" customWidth="1"/>
    <col min="21" max="21" width="6.50390625" style="1148" hidden="1" customWidth="1"/>
    <col min="22" max="22" width="8.875" style="1158" customWidth="1"/>
    <col min="23" max="31" width="6.50390625" style="1161" customWidth="1"/>
    <col min="32" max="32" width="9.375" style="1161" customWidth="1"/>
    <col min="33" max="16384" width="8.875" style="286" customWidth="1"/>
  </cols>
  <sheetData>
    <row r="10" ht="13.5">
      <c r="K10" s="1147"/>
    </row>
    <row r="13" spans="12:31" ht="13.5">
      <c r="L13" s="1150" t="s">
        <v>396</v>
      </c>
      <c r="M13" s="1149"/>
      <c r="N13" s="1149"/>
      <c r="O13" s="1149"/>
      <c r="P13" s="1149"/>
      <c r="Q13" s="1149"/>
      <c r="R13" s="1149"/>
      <c r="S13" s="1149"/>
      <c r="T13" s="1149"/>
      <c r="U13" s="1149"/>
      <c r="W13" s="1162" t="s">
        <v>1076</v>
      </c>
      <c r="AB13" s="1151"/>
      <c r="AC13" s="1151"/>
      <c r="AD13" s="1151"/>
      <c r="AE13" s="1151"/>
    </row>
    <row r="14" spans="12:32" ht="13.5">
      <c r="L14" s="1152"/>
      <c r="M14" s="1152" t="s">
        <v>172</v>
      </c>
      <c r="N14" s="1152" t="s">
        <v>310</v>
      </c>
      <c r="O14" s="1152" t="s">
        <v>311</v>
      </c>
      <c r="P14" s="1152" t="s">
        <v>397</v>
      </c>
      <c r="Q14" s="1152" t="s">
        <v>312</v>
      </c>
      <c r="R14" s="1152" t="s">
        <v>398</v>
      </c>
      <c r="S14" s="1152" t="s">
        <v>399</v>
      </c>
      <c r="T14" s="1152" t="s">
        <v>986</v>
      </c>
      <c r="U14" s="1159" t="s">
        <v>951</v>
      </c>
      <c r="W14" s="1163"/>
      <c r="X14" s="1163" t="s">
        <v>172</v>
      </c>
      <c r="Y14" s="1163" t="s">
        <v>310</v>
      </c>
      <c r="Z14" s="1163" t="s">
        <v>311</v>
      </c>
      <c r="AA14" s="1163" t="s">
        <v>397</v>
      </c>
      <c r="AB14" s="1163" t="s">
        <v>312</v>
      </c>
      <c r="AC14" s="1163" t="s">
        <v>398</v>
      </c>
      <c r="AD14" s="1163" t="s">
        <v>399</v>
      </c>
      <c r="AE14" s="1163" t="s">
        <v>986</v>
      </c>
      <c r="AF14" s="1161" t="s">
        <v>951</v>
      </c>
    </row>
    <row r="15" spans="2:32" ht="13.5">
      <c r="B15" s="292"/>
      <c r="L15" s="1152" t="s">
        <v>400</v>
      </c>
      <c r="M15" s="1153">
        <v>520</v>
      </c>
      <c r="N15" s="1153">
        <v>1475</v>
      </c>
      <c r="O15" s="1153">
        <v>318</v>
      </c>
      <c r="P15" s="1153">
        <v>244</v>
      </c>
      <c r="Q15" s="1153">
        <v>231</v>
      </c>
      <c r="R15" s="1153">
        <v>100</v>
      </c>
      <c r="S15" s="1153">
        <v>94</v>
      </c>
      <c r="T15" s="1153">
        <v>898</v>
      </c>
      <c r="U15" s="1159">
        <f>SUM(M15:T15)</f>
        <v>3880</v>
      </c>
      <c r="W15" s="1163" t="s">
        <v>400</v>
      </c>
      <c r="X15" s="1161">
        <v>522</v>
      </c>
      <c r="Y15" s="1161">
        <v>1356</v>
      </c>
      <c r="Z15" s="1161">
        <v>221</v>
      </c>
      <c r="AA15" s="1161">
        <v>234</v>
      </c>
      <c r="AB15" s="1161">
        <v>180</v>
      </c>
      <c r="AC15" s="1161">
        <v>91</v>
      </c>
      <c r="AD15" s="1161">
        <v>83</v>
      </c>
      <c r="AE15" s="1161">
        <v>767</v>
      </c>
      <c r="AF15" s="1161">
        <f>SUM(X15:AE15)</f>
        <v>3454</v>
      </c>
    </row>
    <row r="16" spans="12:32" ht="13.5">
      <c r="L16" s="1152" t="s">
        <v>401</v>
      </c>
      <c r="M16" s="1153">
        <v>421</v>
      </c>
      <c r="N16" s="1153">
        <v>218</v>
      </c>
      <c r="O16" s="1153">
        <v>13</v>
      </c>
      <c r="P16" s="1153">
        <v>20</v>
      </c>
      <c r="Q16" s="1153">
        <v>0</v>
      </c>
      <c r="R16" s="1153">
        <v>4</v>
      </c>
      <c r="S16" s="1153">
        <v>4</v>
      </c>
      <c r="T16" s="1153">
        <v>50</v>
      </c>
      <c r="U16" s="1159">
        <f>SUM(M16:T16)</f>
        <v>730</v>
      </c>
      <c r="W16" s="1163" t="s">
        <v>401</v>
      </c>
      <c r="X16" s="1161">
        <v>330</v>
      </c>
      <c r="Y16" s="1161">
        <v>165</v>
      </c>
      <c r="Z16" s="1161">
        <v>3</v>
      </c>
      <c r="AA16" s="1161">
        <v>6</v>
      </c>
      <c r="AB16" s="1161">
        <v>0</v>
      </c>
      <c r="AC16" s="1161">
        <v>2</v>
      </c>
      <c r="AD16" s="1161">
        <v>1</v>
      </c>
      <c r="AE16" s="1161">
        <v>20</v>
      </c>
      <c r="AF16" s="1161">
        <f>SUM(X16:AE16)</f>
        <v>527</v>
      </c>
    </row>
    <row r="17" spans="12:32" ht="13.5">
      <c r="L17" s="1152" t="s">
        <v>951</v>
      </c>
      <c r="M17" s="1153">
        <f>SUM(M15:M16)</f>
        <v>941</v>
      </c>
      <c r="N17" s="1153">
        <f aca="true" t="shared" si="0" ref="N17:U17">SUM(N15:N16)</f>
        <v>1693</v>
      </c>
      <c r="O17" s="1153">
        <f t="shared" si="0"/>
        <v>331</v>
      </c>
      <c r="P17" s="1153">
        <f t="shared" si="0"/>
        <v>264</v>
      </c>
      <c r="Q17" s="1153">
        <f t="shared" si="0"/>
        <v>231</v>
      </c>
      <c r="R17" s="1153">
        <f t="shared" si="0"/>
        <v>104</v>
      </c>
      <c r="S17" s="1153">
        <f t="shared" si="0"/>
        <v>98</v>
      </c>
      <c r="T17" s="1153">
        <f t="shared" si="0"/>
        <v>948</v>
      </c>
      <c r="U17" s="1159">
        <f t="shared" si="0"/>
        <v>4610</v>
      </c>
      <c r="W17" s="1163" t="s">
        <v>951</v>
      </c>
      <c r="X17" s="1161">
        <f>SUM(X15:X16)</f>
        <v>852</v>
      </c>
      <c r="Y17" s="1161">
        <f aca="true" t="shared" si="1" ref="Y17:AE17">SUM(Y15:Y16)</f>
        <v>1521</v>
      </c>
      <c r="Z17" s="1161">
        <f t="shared" si="1"/>
        <v>224</v>
      </c>
      <c r="AA17" s="1161">
        <f t="shared" si="1"/>
        <v>240</v>
      </c>
      <c r="AB17" s="1161">
        <f t="shared" si="1"/>
        <v>180</v>
      </c>
      <c r="AC17" s="1161">
        <f t="shared" si="1"/>
        <v>93</v>
      </c>
      <c r="AD17" s="1161">
        <f t="shared" si="1"/>
        <v>84</v>
      </c>
      <c r="AE17" s="1161">
        <f t="shared" si="1"/>
        <v>787</v>
      </c>
      <c r="AF17" s="1161">
        <f>SUM(AF15:AF16)</f>
        <v>3981</v>
      </c>
    </row>
    <row r="18" spans="12:32" ht="13.5">
      <c r="L18" s="1152" t="s">
        <v>402</v>
      </c>
      <c r="M18" s="1154">
        <f>M17/$U$17*100</f>
        <v>20.412147505422993</v>
      </c>
      <c r="N18" s="1154">
        <f aca="true" t="shared" si="2" ref="N18:U18">N17/$U$17*100</f>
        <v>36.724511930585685</v>
      </c>
      <c r="O18" s="1154">
        <f t="shared" si="2"/>
        <v>7.18004338394794</v>
      </c>
      <c r="P18" s="1154">
        <f t="shared" si="2"/>
        <v>5.726681127982646</v>
      </c>
      <c r="Q18" s="1154">
        <f t="shared" si="2"/>
        <v>5.010845986984815</v>
      </c>
      <c r="R18" s="1154">
        <f t="shared" si="2"/>
        <v>2.2559652928416485</v>
      </c>
      <c r="S18" s="1154">
        <f t="shared" si="2"/>
        <v>2.125813449023861</v>
      </c>
      <c r="T18" s="1154">
        <f t="shared" si="2"/>
        <v>20.563991323210413</v>
      </c>
      <c r="U18" s="1160">
        <f t="shared" si="2"/>
        <v>100</v>
      </c>
      <c r="W18" s="1163" t="s">
        <v>402</v>
      </c>
      <c r="X18" s="1164">
        <f aca="true" t="shared" si="3" ref="X18:AE18">X17/$AF$17*100</f>
        <v>21.4016578749058</v>
      </c>
      <c r="Y18" s="1164">
        <f t="shared" si="3"/>
        <v>38.20648078372268</v>
      </c>
      <c r="Z18" s="1164">
        <f t="shared" si="3"/>
        <v>5.6267269530268775</v>
      </c>
      <c r="AA18" s="1164">
        <f t="shared" si="3"/>
        <v>6.028636021100226</v>
      </c>
      <c r="AB18" s="1164">
        <f t="shared" si="3"/>
        <v>4.52147701582517</v>
      </c>
      <c r="AC18" s="1164">
        <f t="shared" si="3"/>
        <v>2.3360964581763377</v>
      </c>
      <c r="AD18" s="1164">
        <f t="shared" si="3"/>
        <v>2.110022607385079</v>
      </c>
      <c r="AE18" s="1164">
        <f t="shared" si="3"/>
        <v>19.768902285857827</v>
      </c>
      <c r="AF18" s="1164">
        <f>SUM(X18:AE18)</f>
        <v>100</v>
      </c>
    </row>
    <row r="19" spans="12:21" ht="13.5">
      <c r="L19" s="1155"/>
      <c r="M19" s="1149"/>
      <c r="N19" s="1149"/>
      <c r="O19" s="1149"/>
      <c r="P19" s="1149"/>
      <c r="Q19" s="1156"/>
      <c r="R19" s="1156"/>
      <c r="S19" s="1156"/>
      <c r="T19" s="1156"/>
      <c r="U19" s="1149"/>
    </row>
    <row r="20" spans="12:21" ht="13.5">
      <c r="L20" s="1155"/>
      <c r="M20" s="1149"/>
      <c r="N20" s="1149"/>
      <c r="O20" s="1149"/>
      <c r="P20" s="1149"/>
      <c r="Q20" s="1157"/>
      <c r="R20" s="1157"/>
      <c r="S20" s="1157"/>
      <c r="T20" s="1157"/>
      <c r="U20" s="1149"/>
    </row>
    <row r="21" spans="12:31" ht="13.5">
      <c r="L21" s="1150" t="s">
        <v>403</v>
      </c>
      <c r="M21" s="1149"/>
      <c r="N21" s="1149"/>
      <c r="O21" s="1149"/>
      <c r="P21" s="1149"/>
      <c r="Q21" s="1157"/>
      <c r="R21" s="1157"/>
      <c r="S21" s="1157"/>
      <c r="T21" s="1157"/>
      <c r="U21" s="1149"/>
      <c r="W21" s="1162" t="s">
        <v>1239</v>
      </c>
      <c r="AB21" s="1151"/>
      <c r="AC21" s="1151"/>
      <c r="AD21" s="1151"/>
      <c r="AE21" s="1151"/>
    </row>
    <row r="22" spans="12:32" ht="13.5">
      <c r="L22" s="1152"/>
      <c r="M22" s="1152" t="s">
        <v>172</v>
      </c>
      <c r="N22" s="1152" t="s">
        <v>310</v>
      </c>
      <c r="O22" s="1152" t="s">
        <v>311</v>
      </c>
      <c r="P22" s="1152" t="s">
        <v>397</v>
      </c>
      <c r="Q22" s="1152" t="s">
        <v>312</v>
      </c>
      <c r="R22" s="1152" t="s">
        <v>398</v>
      </c>
      <c r="S22" s="1152" t="s">
        <v>399</v>
      </c>
      <c r="T22" s="1152" t="s">
        <v>986</v>
      </c>
      <c r="U22" s="1159" t="s">
        <v>951</v>
      </c>
      <c r="W22" s="1163"/>
      <c r="X22" s="1163" t="s">
        <v>172</v>
      </c>
      <c r="Y22" s="1163" t="s">
        <v>310</v>
      </c>
      <c r="Z22" s="1163" t="s">
        <v>311</v>
      </c>
      <c r="AA22" s="1163" t="s">
        <v>397</v>
      </c>
      <c r="AB22" s="1163" t="s">
        <v>312</v>
      </c>
      <c r="AC22" s="1163" t="s">
        <v>398</v>
      </c>
      <c r="AD22" s="1163" t="s">
        <v>399</v>
      </c>
      <c r="AE22" s="1163" t="s">
        <v>986</v>
      </c>
      <c r="AF22" s="1161" t="s">
        <v>951</v>
      </c>
    </row>
    <row r="23" spans="12:32" ht="14.25">
      <c r="L23" s="1152" t="s">
        <v>400</v>
      </c>
      <c r="M23" s="1153">
        <v>578</v>
      </c>
      <c r="N23" s="1153">
        <v>1524</v>
      </c>
      <c r="O23" s="1153">
        <v>309</v>
      </c>
      <c r="P23" s="1153">
        <v>216</v>
      </c>
      <c r="Q23" s="1153">
        <v>216</v>
      </c>
      <c r="R23" s="1153">
        <v>96</v>
      </c>
      <c r="S23" s="1153">
        <v>117</v>
      </c>
      <c r="T23" s="1153">
        <v>919</v>
      </c>
      <c r="U23" s="1159">
        <f>SUM(M23:T23)</f>
        <v>3975</v>
      </c>
      <c r="W23" s="1163" t="s">
        <v>400</v>
      </c>
      <c r="X23" s="1161">
        <v>522</v>
      </c>
      <c r="Y23" s="1161">
        <v>1359</v>
      </c>
      <c r="Z23" s="1161">
        <v>310</v>
      </c>
      <c r="AA23" s="1161">
        <v>228</v>
      </c>
      <c r="AB23" s="1161">
        <v>234</v>
      </c>
      <c r="AC23" s="1161">
        <v>98</v>
      </c>
      <c r="AD23" s="1161">
        <v>108</v>
      </c>
      <c r="AE23" s="1161">
        <v>681</v>
      </c>
      <c r="AF23" s="1165">
        <f>SUM(X23:AE23)</f>
        <v>3540</v>
      </c>
    </row>
    <row r="24" spans="12:32" ht="13.5">
      <c r="L24" s="1152" t="s">
        <v>401</v>
      </c>
      <c r="M24" s="1153">
        <v>502</v>
      </c>
      <c r="N24" s="1153">
        <v>257</v>
      </c>
      <c r="O24" s="1153">
        <v>6</v>
      </c>
      <c r="P24" s="1153">
        <v>22</v>
      </c>
      <c r="Q24" s="1153">
        <v>1</v>
      </c>
      <c r="R24" s="1153">
        <v>1</v>
      </c>
      <c r="S24" s="1153">
        <v>5</v>
      </c>
      <c r="T24" s="1153">
        <v>42</v>
      </c>
      <c r="U24" s="1159">
        <f>SUM(M24:T24)</f>
        <v>836</v>
      </c>
      <c r="W24" s="1163" t="s">
        <v>401</v>
      </c>
      <c r="X24" s="1161">
        <v>340</v>
      </c>
      <c r="Y24" s="1161">
        <v>153</v>
      </c>
      <c r="Z24" s="1161">
        <v>3</v>
      </c>
      <c r="AA24" s="1161">
        <v>10</v>
      </c>
      <c r="AB24" s="1161">
        <v>0</v>
      </c>
      <c r="AC24" s="1161">
        <v>1</v>
      </c>
      <c r="AD24" s="1161">
        <v>1</v>
      </c>
      <c r="AE24" s="1161">
        <v>26</v>
      </c>
      <c r="AF24" s="1161">
        <f>SUM(X24:AE24)</f>
        <v>534</v>
      </c>
    </row>
    <row r="25" spans="9:32" ht="11.25" customHeight="1">
      <c r="I25" s="305" t="s">
        <v>1056</v>
      </c>
      <c r="L25" s="1152" t="s">
        <v>951</v>
      </c>
      <c r="M25" s="1153">
        <f>SUM(M23:M24)</f>
        <v>1080</v>
      </c>
      <c r="N25" s="1153">
        <f aca="true" t="shared" si="4" ref="N25:U25">SUM(N23:N24)</f>
        <v>1781</v>
      </c>
      <c r="O25" s="1153">
        <f t="shared" si="4"/>
        <v>315</v>
      </c>
      <c r="P25" s="1153">
        <f t="shared" si="4"/>
        <v>238</v>
      </c>
      <c r="Q25" s="1153">
        <f t="shared" si="4"/>
        <v>217</v>
      </c>
      <c r="R25" s="1153">
        <f t="shared" si="4"/>
        <v>97</v>
      </c>
      <c r="S25" s="1153">
        <f t="shared" si="4"/>
        <v>122</v>
      </c>
      <c r="T25" s="1153">
        <f t="shared" si="4"/>
        <v>961</v>
      </c>
      <c r="U25" s="1159">
        <f t="shared" si="4"/>
        <v>4811</v>
      </c>
      <c r="W25" s="1163" t="s">
        <v>951</v>
      </c>
      <c r="X25" s="1161">
        <f>SUM(X23:X24)</f>
        <v>862</v>
      </c>
      <c r="Y25" s="1161">
        <f aca="true" t="shared" si="5" ref="Y25:AE25">SUM(Y23:Y24)</f>
        <v>1512</v>
      </c>
      <c r="Z25" s="1161">
        <f t="shared" si="5"/>
        <v>313</v>
      </c>
      <c r="AA25" s="1161">
        <f t="shared" si="5"/>
        <v>238</v>
      </c>
      <c r="AB25" s="1161">
        <f t="shared" si="5"/>
        <v>234</v>
      </c>
      <c r="AC25" s="1161">
        <f t="shared" si="5"/>
        <v>99</v>
      </c>
      <c r="AD25" s="1161">
        <f t="shared" si="5"/>
        <v>109</v>
      </c>
      <c r="AE25" s="1161">
        <f t="shared" si="5"/>
        <v>707</v>
      </c>
      <c r="AF25" s="1161">
        <f>SUM(AF23:AF24)</f>
        <v>4074</v>
      </c>
    </row>
    <row r="26" spans="1:32" ht="18.75" customHeight="1">
      <c r="A26" s="334"/>
      <c r="B26" s="294" t="s">
        <v>172</v>
      </c>
      <c r="C26" s="294" t="s">
        <v>310</v>
      </c>
      <c r="D26" s="294" t="s">
        <v>311</v>
      </c>
      <c r="E26" s="294" t="s">
        <v>397</v>
      </c>
      <c r="F26" s="294" t="s">
        <v>312</v>
      </c>
      <c r="G26" s="294" t="s">
        <v>398</v>
      </c>
      <c r="H26" s="294" t="s">
        <v>399</v>
      </c>
      <c r="I26" s="294" t="s">
        <v>986</v>
      </c>
      <c r="J26" s="1148"/>
      <c r="L26" s="1152" t="s">
        <v>402</v>
      </c>
      <c r="M26" s="1154">
        <f>M25/$U$25*100</f>
        <v>22.448555393889006</v>
      </c>
      <c r="N26" s="1154">
        <f aca="true" t="shared" si="6" ref="N26:U26">N25/$U$25*100</f>
        <v>37.01933070047807</v>
      </c>
      <c r="O26" s="1154">
        <f t="shared" si="6"/>
        <v>6.5474953232176265</v>
      </c>
      <c r="P26" s="1154">
        <f t="shared" si="6"/>
        <v>4.946996466431095</v>
      </c>
      <c r="Q26" s="1154">
        <f t="shared" si="6"/>
        <v>4.510496778216587</v>
      </c>
      <c r="R26" s="1154">
        <f t="shared" si="6"/>
        <v>2.016212845562253</v>
      </c>
      <c r="S26" s="1154">
        <f t="shared" si="6"/>
        <v>2.535855331531906</v>
      </c>
      <c r="T26" s="1154">
        <f t="shared" si="6"/>
        <v>19.975057160673458</v>
      </c>
      <c r="U26" s="1160">
        <f t="shared" si="6"/>
        <v>100</v>
      </c>
      <c r="W26" s="1163" t="s">
        <v>402</v>
      </c>
      <c r="X26" s="1164">
        <f aca="true" t="shared" si="7" ref="X26:AE26">X25/$AF$17*100</f>
        <v>21.652851042451644</v>
      </c>
      <c r="Y26" s="1164">
        <f t="shared" si="7"/>
        <v>37.98040693293142</v>
      </c>
      <c r="Z26" s="1164">
        <f t="shared" si="7"/>
        <v>7.862346144184879</v>
      </c>
      <c r="AA26" s="1164">
        <f t="shared" si="7"/>
        <v>5.978397387591058</v>
      </c>
      <c r="AB26" s="1164">
        <f t="shared" si="7"/>
        <v>5.87792012057272</v>
      </c>
      <c r="AC26" s="1164">
        <f t="shared" si="7"/>
        <v>2.4868123587038435</v>
      </c>
      <c r="AD26" s="1164">
        <f t="shared" si="7"/>
        <v>2.7380055262496863</v>
      </c>
      <c r="AE26" s="1164">
        <f t="shared" si="7"/>
        <v>17.759356945491085</v>
      </c>
      <c r="AF26" s="1164">
        <f>SUM(X26:AE26)</f>
        <v>102.33609645817634</v>
      </c>
    </row>
    <row r="27" spans="1:22" ht="21" customHeight="1">
      <c r="A27" s="335" t="s">
        <v>1077</v>
      </c>
      <c r="B27" s="336">
        <f aca="true" t="shared" si="8" ref="B27:I27">X18</f>
        <v>21.4016578749058</v>
      </c>
      <c r="C27" s="336">
        <f t="shared" si="8"/>
        <v>38.20648078372268</v>
      </c>
      <c r="D27" s="336">
        <f t="shared" si="8"/>
        <v>5.6267269530268775</v>
      </c>
      <c r="E27" s="336">
        <f t="shared" si="8"/>
        <v>6.028636021100226</v>
      </c>
      <c r="F27" s="336">
        <f t="shared" si="8"/>
        <v>4.52147701582517</v>
      </c>
      <c r="G27" s="336">
        <f t="shared" si="8"/>
        <v>2.3360964581763377</v>
      </c>
      <c r="H27" s="336">
        <f t="shared" si="8"/>
        <v>2.110022607385079</v>
      </c>
      <c r="I27" s="336">
        <f t="shared" si="8"/>
        <v>19.768902285857827</v>
      </c>
      <c r="J27" s="1148"/>
      <c r="V27" s="1157"/>
    </row>
    <row r="28" spans="1:22" ht="21" customHeight="1">
      <c r="A28" s="335" t="s">
        <v>1240</v>
      </c>
      <c r="B28" s="1117">
        <f aca="true" t="shared" si="9" ref="B28:I28">X26</f>
        <v>21.652851042451644</v>
      </c>
      <c r="C28" s="1117">
        <f t="shared" si="9"/>
        <v>37.98040693293142</v>
      </c>
      <c r="D28" s="1117">
        <f t="shared" si="9"/>
        <v>7.862346144184879</v>
      </c>
      <c r="E28" s="1117">
        <f t="shared" si="9"/>
        <v>5.978397387591058</v>
      </c>
      <c r="F28" s="1117">
        <f t="shared" si="9"/>
        <v>5.87792012057272</v>
      </c>
      <c r="G28" s="1117">
        <f t="shared" si="9"/>
        <v>2.4868123587038435</v>
      </c>
      <c r="H28" s="1117">
        <f t="shared" si="9"/>
        <v>2.7380055262496863</v>
      </c>
      <c r="I28" s="1117">
        <f t="shared" si="9"/>
        <v>17.759356945491085</v>
      </c>
      <c r="J28" s="1148"/>
      <c r="L28" s="1150" t="s">
        <v>404</v>
      </c>
      <c r="M28" s="1149"/>
      <c r="N28" s="1149"/>
      <c r="O28" s="1149"/>
      <c r="P28" s="1149"/>
      <c r="Q28" s="1149"/>
      <c r="R28" s="1149"/>
      <c r="S28" s="1149"/>
      <c r="T28" s="1149"/>
      <c r="U28" s="1149"/>
      <c r="V28" s="1157"/>
    </row>
    <row r="29" spans="12:21" ht="16.5" customHeight="1">
      <c r="L29" s="1152"/>
      <c r="M29" s="1152" t="s">
        <v>172</v>
      </c>
      <c r="N29" s="1152" t="s">
        <v>310</v>
      </c>
      <c r="O29" s="1152" t="s">
        <v>311</v>
      </c>
      <c r="P29" s="1152" t="s">
        <v>397</v>
      </c>
      <c r="Q29" s="1152" t="s">
        <v>312</v>
      </c>
      <c r="R29" s="1152" t="s">
        <v>398</v>
      </c>
      <c r="S29" s="1152" t="s">
        <v>399</v>
      </c>
      <c r="T29" s="1152" t="s">
        <v>986</v>
      </c>
      <c r="U29" s="1159" t="s">
        <v>951</v>
      </c>
    </row>
    <row r="30" spans="1:21" ht="21" customHeight="1">
      <c r="A30" s="285" t="s">
        <v>1241</v>
      </c>
      <c r="L30" s="1152" t="s">
        <v>400</v>
      </c>
      <c r="M30" s="1153">
        <v>566</v>
      </c>
      <c r="N30" s="1153">
        <v>1460</v>
      </c>
      <c r="O30" s="1153">
        <v>300</v>
      </c>
      <c r="P30" s="1153">
        <v>242</v>
      </c>
      <c r="Q30" s="1153">
        <v>232</v>
      </c>
      <c r="R30" s="1153">
        <v>111</v>
      </c>
      <c r="S30" s="1153">
        <v>110</v>
      </c>
      <c r="T30" s="1153">
        <v>835</v>
      </c>
      <c r="U30" s="1159">
        <f>SUM(M30:T30)</f>
        <v>3856</v>
      </c>
    </row>
    <row r="31" spans="1:21" ht="18" customHeight="1">
      <c r="A31" s="285" t="s">
        <v>1242</v>
      </c>
      <c r="L31" s="1152" t="s">
        <v>401</v>
      </c>
      <c r="M31" s="1153">
        <v>376</v>
      </c>
      <c r="N31" s="1153">
        <v>190</v>
      </c>
      <c r="O31" s="1153">
        <v>3</v>
      </c>
      <c r="P31" s="1153">
        <v>16</v>
      </c>
      <c r="Q31" s="1153">
        <v>0</v>
      </c>
      <c r="R31" s="1153">
        <v>1</v>
      </c>
      <c r="S31" s="1153">
        <v>2</v>
      </c>
      <c r="T31" s="1153">
        <v>32</v>
      </c>
      <c r="U31" s="1159">
        <f>SUM(M31:T31)</f>
        <v>620</v>
      </c>
    </row>
    <row r="32" spans="1:21" ht="18" customHeight="1">
      <c r="A32" s="285" t="s">
        <v>1243</v>
      </c>
      <c r="L32" s="1152" t="s">
        <v>951</v>
      </c>
      <c r="M32" s="1153">
        <f aca="true" t="shared" si="10" ref="M32:U32">SUM(M30:M31)</f>
        <v>942</v>
      </c>
      <c r="N32" s="1153">
        <f t="shared" si="10"/>
        <v>1650</v>
      </c>
      <c r="O32" s="1153">
        <f t="shared" si="10"/>
        <v>303</v>
      </c>
      <c r="P32" s="1153">
        <f t="shared" si="10"/>
        <v>258</v>
      </c>
      <c r="Q32" s="1153">
        <f t="shared" si="10"/>
        <v>232</v>
      </c>
      <c r="R32" s="1153">
        <f t="shared" si="10"/>
        <v>112</v>
      </c>
      <c r="S32" s="1153">
        <f t="shared" si="10"/>
        <v>112</v>
      </c>
      <c r="T32" s="1153">
        <f t="shared" si="10"/>
        <v>867</v>
      </c>
      <c r="U32" s="1159">
        <f t="shared" si="10"/>
        <v>4476</v>
      </c>
    </row>
    <row r="33" spans="1:32" s="1081" customFormat="1" ht="18" customHeight="1">
      <c r="A33" s="1118" t="s">
        <v>1305</v>
      </c>
      <c r="J33" s="1146"/>
      <c r="K33" s="1146"/>
      <c r="L33" s="1152" t="s">
        <v>402</v>
      </c>
      <c r="M33" s="1154">
        <f>M32/$U$32*100</f>
        <v>21.0455764075067</v>
      </c>
      <c r="N33" s="1154">
        <f aca="true" t="shared" si="11" ref="N33:U33">N32/$U$32*100</f>
        <v>36.8632707774799</v>
      </c>
      <c r="O33" s="1154">
        <f t="shared" si="11"/>
        <v>6.769436997319035</v>
      </c>
      <c r="P33" s="1154">
        <f t="shared" si="11"/>
        <v>5.7640750670241285</v>
      </c>
      <c r="Q33" s="1154">
        <f t="shared" si="11"/>
        <v>5.183199285075961</v>
      </c>
      <c r="R33" s="1154">
        <f t="shared" si="11"/>
        <v>2.5022341376228776</v>
      </c>
      <c r="S33" s="1154">
        <f t="shared" si="11"/>
        <v>2.5022341376228776</v>
      </c>
      <c r="T33" s="1154">
        <f t="shared" si="11"/>
        <v>19.369973190348524</v>
      </c>
      <c r="U33" s="1160">
        <f t="shared" si="11"/>
        <v>100</v>
      </c>
      <c r="V33" s="1158"/>
      <c r="W33" s="1161"/>
      <c r="X33" s="1161"/>
      <c r="Y33" s="1161"/>
      <c r="Z33" s="1161"/>
      <c r="AA33" s="1161"/>
      <c r="AB33" s="1161"/>
      <c r="AC33" s="1161"/>
      <c r="AD33" s="1161"/>
      <c r="AE33" s="1161"/>
      <c r="AF33" s="1161"/>
    </row>
    <row r="34" spans="1:32" s="1081" customFormat="1" ht="18" customHeight="1">
      <c r="A34" s="1119" t="s">
        <v>1306</v>
      </c>
      <c r="J34" s="1146"/>
      <c r="K34" s="1146"/>
      <c r="L34" s="1155"/>
      <c r="M34" s="1149"/>
      <c r="N34" s="1149"/>
      <c r="O34" s="1149"/>
      <c r="P34" s="1149"/>
      <c r="Q34" s="1156"/>
      <c r="R34" s="1156"/>
      <c r="S34" s="1156"/>
      <c r="T34" s="1156"/>
      <c r="U34" s="1149"/>
      <c r="V34" s="1158"/>
      <c r="W34" s="1161" t="s">
        <v>1239</v>
      </c>
      <c r="X34" s="1161"/>
      <c r="Y34" s="1161"/>
      <c r="Z34" s="1161"/>
      <c r="AA34" s="1161"/>
      <c r="AB34" s="1161"/>
      <c r="AC34" s="1161"/>
      <c r="AD34" s="1161"/>
      <c r="AE34" s="1161"/>
      <c r="AF34" s="1161"/>
    </row>
    <row r="35" spans="1:32" ht="18" customHeight="1">
      <c r="A35" s="337" t="s">
        <v>1245</v>
      </c>
      <c r="L35" s="1155"/>
      <c r="M35" s="1149"/>
      <c r="N35" s="1149"/>
      <c r="O35" s="1149"/>
      <c r="P35" s="1149"/>
      <c r="Q35" s="1157"/>
      <c r="R35" s="1157"/>
      <c r="S35" s="1157"/>
      <c r="T35" s="1157"/>
      <c r="U35" s="1149"/>
      <c r="X35" s="1161" t="s">
        <v>172</v>
      </c>
      <c r="Y35" s="1161" t="s">
        <v>310</v>
      </c>
      <c r="Z35" s="1161" t="s">
        <v>311</v>
      </c>
      <c r="AA35" s="1161" t="s">
        <v>397</v>
      </c>
      <c r="AB35" s="1161" t="s">
        <v>312</v>
      </c>
      <c r="AC35" s="1161" t="s">
        <v>398</v>
      </c>
      <c r="AD35" s="1161" t="s">
        <v>399</v>
      </c>
      <c r="AE35" s="1161" t="s">
        <v>986</v>
      </c>
      <c r="AF35" s="1161" t="s">
        <v>951</v>
      </c>
    </row>
    <row r="36" spans="1:32" ht="18" customHeight="1">
      <c r="A36" s="338" t="s">
        <v>1307</v>
      </c>
      <c r="L36" s="1150" t="s">
        <v>405</v>
      </c>
      <c r="M36" s="1149"/>
      <c r="N36" s="1149"/>
      <c r="O36" s="1149"/>
      <c r="P36" s="1149"/>
      <c r="Q36" s="1157"/>
      <c r="R36" s="1157"/>
      <c r="S36" s="1157"/>
      <c r="T36" s="1157"/>
      <c r="U36" s="1149"/>
      <c r="W36" s="1161" t="s">
        <v>400</v>
      </c>
      <c r="X36" s="1161">
        <v>522</v>
      </c>
      <c r="Y36" s="1161">
        <v>1359</v>
      </c>
      <c r="Z36" s="1161">
        <v>310</v>
      </c>
      <c r="AA36" s="1161">
        <v>228</v>
      </c>
      <c r="AB36" s="1161">
        <v>234</v>
      </c>
      <c r="AC36" s="1161">
        <v>98</v>
      </c>
      <c r="AD36" s="1161">
        <v>108</v>
      </c>
      <c r="AE36" s="1161">
        <v>681</v>
      </c>
      <c r="AF36" s="1161">
        <v>3540</v>
      </c>
    </row>
    <row r="37" spans="1:32" ht="18" customHeight="1">
      <c r="A37" s="338" t="s">
        <v>1246</v>
      </c>
      <c r="L37" s="1152"/>
      <c r="M37" s="1152" t="s">
        <v>172</v>
      </c>
      <c r="N37" s="1152" t="s">
        <v>310</v>
      </c>
      <c r="O37" s="1152" t="s">
        <v>311</v>
      </c>
      <c r="P37" s="1152" t="s">
        <v>397</v>
      </c>
      <c r="Q37" s="1152" t="s">
        <v>312</v>
      </c>
      <c r="R37" s="1152" t="s">
        <v>398</v>
      </c>
      <c r="S37" s="1152" t="s">
        <v>399</v>
      </c>
      <c r="T37" s="1152" t="s">
        <v>986</v>
      </c>
      <c r="U37" s="1159" t="s">
        <v>951</v>
      </c>
      <c r="W37" s="1161" t="s">
        <v>401</v>
      </c>
      <c r="X37" s="1161">
        <v>340</v>
      </c>
      <c r="Y37" s="1161">
        <v>153</v>
      </c>
      <c r="Z37" s="1161">
        <v>3</v>
      </c>
      <c r="AA37" s="1161">
        <v>10</v>
      </c>
      <c r="AB37" s="1161">
        <v>0</v>
      </c>
      <c r="AC37" s="1161">
        <v>1</v>
      </c>
      <c r="AD37" s="1161">
        <v>1</v>
      </c>
      <c r="AE37" s="1161">
        <v>26</v>
      </c>
      <c r="AF37" s="1161">
        <v>534</v>
      </c>
    </row>
    <row r="38" spans="1:32" ht="18" customHeight="1">
      <c r="A38" s="339" t="s">
        <v>1244</v>
      </c>
      <c r="L38" s="1152" t="s">
        <v>400</v>
      </c>
      <c r="M38" s="1153">
        <v>503</v>
      </c>
      <c r="N38" s="1153">
        <v>1497</v>
      </c>
      <c r="O38" s="1153">
        <v>335</v>
      </c>
      <c r="P38" s="1153">
        <v>221</v>
      </c>
      <c r="Q38" s="1153">
        <v>201</v>
      </c>
      <c r="R38" s="1153">
        <v>102</v>
      </c>
      <c r="S38" s="1153">
        <v>99</v>
      </c>
      <c r="T38" s="1153">
        <v>794</v>
      </c>
      <c r="U38" s="1159">
        <f>SUM(M38:T38)</f>
        <v>3752</v>
      </c>
      <c r="V38" s="1158">
        <v>3752</v>
      </c>
      <c r="W38" s="1161" t="s">
        <v>951</v>
      </c>
      <c r="X38" s="1161">
        <v>862</v>
      </c>
      <c r="Y38" s="1161">
        <v>1512</v>
      </c>
      <c r="Z38" s="1161">
        <v>313</v>
      </c>
      <c r="AA38" s="1161">
        <v>238</v>
      </c>
      <c r="AB38" s="1161">
        <v>234</v>
      </c>
      <c r="AC38" s="1161">
        <v>99</v>
      </c>
      <c r="AD38" s="1161">
        <v>109</v>
      </c>
      <c r="AE38" s="1161">
        <v>707</v>
      </c>
      <c r="AF38" s="1161">
        <v>4074</v>
      </c>
    </row>
    <row r="39" spans="1:32" ht="18" customHeight="1">
      <c r="A39" s="338" t="s">
        <v>1308</v>
      </c>
      <c r="L39" s="1152" t="s">
        <v>401</v>
      </c>
      <c r="M39" s="1153">
        <v>342</v>
      </c>
      <c r="N39" s="1153">
        <v>187</v>
      </c>
      <c r="O39" s="1153">
        <v>5</v>
      </c>
      <c r="P39" s="1153">
        <v>13</v>
      </c>
      <c r="Q39" s="1153">
        <v>0</v>
      </c>
      <c r="R39" s="1153">
        <v>3</v>
      </c>
      <c r="S39" s="1153">
        <v>4</v>
      </c>
      <c r="T39" s="1153">
        <v>35</v>
      </c>
      <c r="U39" s="1159">
        <f>SUM(M39:T39)</f>
        <v>589</v>
      </c>
      <c r="W39" s="1161" t="s">
        <v>402</v>
      </c>
      <c r="X39" s="1161">
        <v>21.652851042451644</v>
      </c>
      <c r="Y39" s="1161">
        <v>37.98040693293142</v>
      </c>
      <c r="Z39" s="1161">
        <v>7.862346144184879</v>
      </c>
      <c r="AA39" s="1161">
        <v>5.978397387591058</v>
      </c>
      <c r="AB39" s="1161">
        <v>5.87792012057272</v>
      </c>
      <c r="AC39" s="1161">
        <v>2.4868123587038435</v>
      </c>
      <c r="AD39" s="1161">
        <v>2.7380055262496863</v>
      </c>
      <c r="AE39" s="1161">
        <v>17.759356945491085</v>
      </c>
      <c r="AF39" s="1161">
        <v>102.33609645817634</v>
      </c>
    </row>
    <row r="40" spans="1:21" ht="18" customHeight="1">
      <c r="A40" s="338" t="s">
        <v>1247</v>
      </c>
      <c r="L40" s="1152" t="s">
        <v>951</v>
      </c>
      <c r="M40" s="1153">
        <f aca="true" t="shared" si="12" ref="M40:U40">SUM(M38:M39)</f>
        <v>845</v>
      </c>
      <c r="N40" s="1153">
        <f t="shared" si="12"/>
        <v>1684</v>
      </c>
      <c r="O40" s="1153">
        <f t="shared" si="12"/>
        <v>340</v>
      </c>
      <c r="P40" s="1153">
        <f t="shared" si="12"/>
        <v>234</v>
      </c>
      <c r="Q40" s="1153">
        <f t="shared" si="12"/>
        <v>201</v>
      </c>
      <c r="R40" s="1153">
        <f t="shared" si="12"/>
        <v>105</v>
      </c>
      <c r="S40" s="1153">
        <f t="shared" si="12"/>
        <v>103</v>
      </c>
      <c r="T40" s="1153">
        <f t="shared" si="12"/>
        <v>829</v>
      </c>
      <c r="U40" s="1159">
        <f t="shared" si="12"/>
        <v>4341</v>
      </c>
    </row>
    <row r="41" spans="1:21" ht="18" customHeight="1">
      <c r="A41" s="340" t="s">
        <v>1248</v>
      </c>
      <c r="L41" s="1152" t="s">
        <v>402</v>
      </c>
      <c r="M41" s="1154">
        <f>M40/$U$40*100</f>
        <v>19.465560930661137</v>
      </c>
      <c r="N41" s="1154">
        <f aca="true" t="shared" si="13" ref="N41:U41">N40/$U$40*100</f>
        <v>38.79290486063119</v>
      </c>
      <c r="O41" s="1154">
        <f t="shared" si="13"/>
        <v>7.83229670582815</v>
      </c>
      <c r="P41" s="1154">
        <f t="shared" si="13"/>
        <v>5.390463026952315</v>
      </c>
      <c r="Q41" s="1154">
        <f t="shared" si="13"/>
        <v>4.630269523151347</v>
      </c>
      <c r="R41" s="1154">
        <f t="shared" si="13"/>
        <v>2.4187975120939877</v>
      </c>
      <c r="S41" s="1154">
        <f t="shared" si="13"/>
        <v>2.3727251785302923</v>
      </c>
      <c r="T41" s="1154">
        <f t="shared" si="13"/>
        <v>19.096982262151577</v>
      </c>
      <c r="U41" s="1160">
        <f t="shared" si="13"/>
        <v>100</v>
      </c>
    </row>
    <row r="42" ht="18" customHeight="1">
      <c r="A42" s="285" t="s">
        <v>1249</v>
      </c>
    </row>
    <row r="43" ht="15" customHeight="1"/>
    <row r="44" spans="12:21" ht="15" customHeight="1">
      <c r="L44" s="1150" t="s">
        <v>406</v>
      </c>
      <c r="M44" s="1149"/>
      <c r="N44" s="1149"/>
      <c r="O44" s="1149"/>
      <c r="P44" s="1149"/>
      <c r="Q44" s="1157"/>
      <c r="R44" s="1157"/>
      <c r="S44" s="1157"/>
      <c r="T44" s="1157"/>
      <c r="U44" s="1149"/>
    </row>
    <row r="45" spans="1:21" ht="13.5">
      <c r="A45" s="315"/>
      <c r="B45" s="315"/>
      <c r="F45" s="315"/>
      <c r="G45" s="315"/>
      <c r="H45" s="315"/>
      <c r="I45" s="315"/>
      <c r="J45" s="1148"/>
      <c r="L45" s="1152"/>
      <c r="M45" s="1152" t="s">
        <v>172</v>
      </c>
      <c r="N45" s="1152" t="s">
        <v>310</v>
      </c>
      <c r="O45" s="1152" t="s">
        <v>311</v>
      </c>
      <c r="P45" s="1152" t="s">
        <v>397</v>
      </c>
      <c r="Q45" s="1152" t="s">
        <v>312</v>
      </c>
      <c r="R45" s="1152" t="s">
        <v>398</v>
      </c>
      <c r="S45" s="1152" t="s">
        <v>399</v>
      </c>
      <c r="T45" s="1152" t="s">
        <v>986</v>
      </c>
      <c r="U45" s="1159" t="s">
        <v>951</v>
      </c>
    </row>
    <row r="46" spans="1:21" ht="14.25" customHeight="1">
      <c r="A46" s="315"/>
      <c r="B46" s="315"/>
      <c r="C46" s="315"/>
      <c r="D46" s="315"/>
      <c r="E46" s="315"/>
      <c r="F46" s="315"/>
      <c r="G46" s="315"/>
      <c r="H46" s="315"/>
      <c r="I46" s="315"/>
      <c r="J46" s="1148"/>
      <c r="L46" s="1152" t="s">
        <v>400</v>
      </c>
      <c r="M46" s="1153">
        <v>528</v>
      </c>
      <c r="N46" s="1153">
        <v>1585</v>
      </c>
      <c r="O46" s="1153">
        <v>288</v>
      </c>
      <c r="P46" s="1153">
        <v>233</v>
      </c>
      <c r="Q46" s="1153">
        <v>222</v>
      </c>
      <c r="R46" s="1153">
        <v>113</v>
      </c>
      <c r="S46" s="1153">
        <v>116</v>
      </c>
      <c r="T46" s="1153">
        <v>809</v>
      </c>
      <c r="U46" s="1159">
        <f>SUM(M46:T46)</f>
        <v>3894</v>
      </c>
    </row>
    <row r="47" spans="1:21" ht="14.25" customHeight="1">
      <c r="A47" s="315"/>
      <c r="B47" s="315"/>
      <c r="C47" s="315"/>
      <c r="D47" s="315"/>
      <c r="E47" s="315"/>
      <c r="F47" s="315"/>
      <c r="G47" s="315"/>
      <c r="H47" s="315"/>
      <c r="I47" s="315"/>
      <c r="J47" s="1148"/>
      <c r="L47" s="1152" t="s">
        <v>401</v>
      </c>
      <c r="M47" s="1153">
        <v>308</v>
      </c>
      <c r="N47" s="1153">
        <v>184</v>
      </c>
      <c r="O47" s="1153">
        <v>4</v>
      </c>
      <c r="P47" s="1153">
        <v>14</v>
      </c>
      <c r="Q47" s="1153">
        <v>0</v>
      </c>
      <c r="R47" s="1153">
        <v>2</v>
      </c>
      <c r="S47" s="1153">
        <v>2</v>
      </c>
      <c r="T47" s="1153">
        <v>28</v>
      </c>
      <c r="U47" s="1159">
        <f>SUM(M47:T47)</f>
        <v>542</v>
      </c>
    </row>
    <row r="48" spans="1:21" ht="14.25" customHeight="1">
      <c r="A48" s="315"/>
      <c r="B48" s="315"/>
      <c r="C48" s="315"/>
      <c r="D48" s="315"/>
      <c r="E48" s="315"/>
      <c r="F48" s="315"/>
      <c r="G48" s="315"/>
      <c r="H48" s="315"/>
      <c r="I48" s="315"/>
      <c r="J48" s="1148"/>
      <c r="L48" s="1152" t="s">
        <v>951</v>
      </c>
      <c r="M48" s="1153">
        <f aca="true" t="shared" si="14" ref="M48:U48">SUM(M46:M47)</f>
        <v>836</v>
      </c>
      <c r="N48" s="1153">
        <f t="shared" si="14"/>
        <v>1769</v>
      </c>
      <c r="O48" s="1153">
        <f t="shared" si="14"/>
        <v>292</v>
      </c>
      <c r="P48" s="1153">
        <f t="shared" si="14"/>
        <v>247</v>
      </c>
      <c r="Q48" s="1153">
        <f t="shared" si="14"/>
        <v>222</v>
      </c>
      <c r="R48" s="1153">
        <f t="shared" si="14"/>
        <v>115</v>
      </c>
      <c r="S48" s="1153">
        <f t="shared" si="14"/>
        <v>118</v>
      </c>
      <c r="T48" s="1153">
        <f t="shared" si="14"/>
        <v>837</v>
      </c>
      <c r="U48" s="1159">
        <f t="shared" si="14"/>
        <v>4436</v>
      </c>
    </row>
    <row r="49" spans="1:21" ht="14.25" customHeight="1">
      <c r="A49" s="315"/>
      <c r="B49" s="315"/>
      <c r="C49" s="315"/>
      <c r="D49" s="315"/>
      <c r="E49" s="315"/>
      <c r="F49" s="315"/>
      <c r="G49" s="315"/>
      <c r="H49" s="315"/>
      <c r="I49" s="315"/>
      <c r="J49" s="1148"/>
      <c r="L49" s="1152" t="s">
        <v>402</v>
      </c>
      <c r="M49" s="1154">
        <f>M48/$U$48*100</f>
        <v>18.84580703336339</v>
      </c>
      <c r="N49" s="1154">
        <f aca="true" t="shared" si="15" ref="N49:T49">N48/$U$48*100</f>
        <v>39.878268710550046</v>
      </c>
      <c r="O49" s="1154">
        <f t="shared" si="15"/>
        <v>6.582506762849413</v>
      </c>
      <c r="P49" s="1154">
        <f t="shared" si="15"/>
        <v>5.568079350766456</v>
      </c>
      <c r="Q49" s="1154">
        <f t="shared" si="15"/>
        <v>5.004508566275924</v>
      </c>
      <c r="R49" s="1154">
        <f t="shared" si="15"/>
        <v>2.5924256086564474</v>
      </c>
      <c r="S49" s="1154">
        <f t="shared" si="15"/>
        <v>2.660054102795311</v>
      </c>
      <c r="T49" s="1154">
        <f t="shared" si="15"/>
        <v>18.86834986474301</v>
      </c>
      <c r="U49" s="1160">
        <f>U48/$U$48*100</f>
        <v>100</v>
      </c>
    </row>
    <row r="50" spans="1:10" ht="14.25" customHeight="1">
      <c r="A50" s="315"/>
      <c r="B50" s="315"/>
      <c r="C50" s="315"/>
      <c r="D50" s="315"/>
      <c r="E50" s="315"/>
      <c r="F50" s="315"/>
      <c r="G50" s="315"/>
      <c r="H50" s="315"/>
      <c r="I50" s="315"/>
      <c r="J50" s="1148"/>
    </row>
    <row r="51" spans="1:21" ht="14.25" customHeight="1">
      <c r="A51" s="315"/>
      <c r="B51" s="315"/>
      <c r="C51" s="315"/>
      <c r="D51" s="315"/>
      <c r="E51" s="315"/>
      <c r="F51" s="315"/>
      <c r="G51" s="315"/>
      <c r="H51" s="315"/>
      <c r="I51" s="315"/>
      <c r="J51" s="1148"/>
      <c r="L51" s="1150" t="s">
        <v>1054</v>
      </c>
      <c r="M51" s="1149"/>
      <c r="N51" s="1149"/>
      <c r="O51" s="1149"/>
      <c r="P51" s="1149"/>
      <c r="Q51" s="1157"/>
      <c r="R51" s="1157"/>
      <c r="S51" s="1157"/>
      <c r="T51" s="1157"/>
      <c r="U51" s="1149"/>
    </row>
    <row r="52" spans="3:21" ht="13.5">
      <c r="C52" s="315"/>
      <c r="D52" s="315"/>
      <c r="E52" s="315"/>
      <c r="L52" s="1152"/>
      <c r="M52" s="1152" t="s">
        <v>172</v>
      </c>
      <c r="N52" s="1152" t="s">
        <v>310</v>
      </c>
      <c r="O52" s="1152" t="s">
        <v>311</v>
      </c>
      <c r="P52" s="1152" t="s">
        <v>397</v>
      </c>
      <c r="Q52" s="1152" t="s">
        <v>312</v>
      </c>
      <c r="R52" s="1152" t="s">
        <v>398</v>
      </c>
      <c r="S52" s="1152" t="s">
        <v>399</v>
      </c>
      <c r="T52" s="1152" t="s">
        <v>986</v>
      </c>
      <c r="U52" s="1159" t="s">
        <v>951</v>
      </c>
    </row>
    <row r="53" spans="12:21" ht="13.5">
      <c r="L53" s="1152" t="s">
        <v>400</v>
      </c>
      <c r="M53" s="1153"/>
      <c r="N53" s="1153"/>
      <c r="O53" s="1153"/>
      <c r="P53" s="1153"/>
      <c r="Q53" s="1153"/>
      <c r="R53" s="1153"/>
      <c r="S53" s="1153"/>
      <c r="T53" s="1153"/>
      <c r="U53" s="1159">
        <f>SUM(M53:T53)</f>
        <v>0</v>
      </c>
    </row>
    <row r="54" spans="12:21" ht="13.5">
      <c r="L54" s="1152" t="s">
        <v>401</v>
      </c>
      <c r="M54" s="1153"/>
      <c r="N54" s="1153"/>
      <c r="O54" s="1153"/>
      <c r="P54" s="1153"/>
      <c r="Q54" s="1153"/>
      <c r="R54" s="1153"/>
      <c r="S54" s="1153"/>
      <c r="T54" s="1153"/>
      <c r="U54" s="1159">
        <f>SUM(M54:T54)</f>
        <v>0</v>
      </c>
    </row>
    <row r="55" spans="12:21" ht="13.5">
      <c r="L55" s="1152" t="s">
        <v>951</v>
      </c>
      <c r="M55" s="1153">
        <f aca="true" t="shared" si="16" ref="M55:U55">SUM(M53:M54)</f>
        <v>0</v>
      </c>
      <c r="N55" s="1153">
        <f t="shared" si="16"/>
        <v>0</v>
      </c>
      <c r="O55" s="1153">
        <f t="shared" si="16"/>
        <v>0</v>
      </c>
      <c r="P55" s="1153">
        <f t="shared" si="16"/>
        <v>0</v>
      </c>
      <c r="Q55" s="1153">
        <f t="shared" si="16"/>
        <v>0</v>
      </c>
      <c r="R55" s="1153">
        <f t="shared" si="16"/>
        <v>0</v>
      </c>
      <c r="S55" s="1153">
        <f t="shared" si="16"/>
        <v>0</v>
      </c>
      <c r="T55" s="1153">
        <f t="shared" si="16"/>
        <v>0</v>
      </c>
      <c r="U55" s="1159">
        <f t="shared" si="16"/>
        <v>0</v>
      </c>
    </row>
    <row r="56" spans="12:21" ht="13.5">
      <c r="L56" s="1152" t="s">
        <v>402</v>
      </c>
      <c r="M56" s="1154">
        <f>M55/$U$48*100</f>
        <v>0</v>
      </c>
      <c r="N56" s="1154">
        <f aca="true" t="shared" si="17" ref="N56:T56">N55/$U$48*100</f>
        <v>0</v>
      </c>
      <c r="O56" s="1154">
        <f t="shared" si="17"/>
        <v>0</v>
      </c>
      <c r="P56" s="1154">
        <f t="shared" si="17"/>
        <v>0</v>
      </c>
      <c r="Q56" s="1154">
        <f t="shared" si="17"/>
        <v>0</v>
      </c>
      <c r="R56" s="1154">
        <f t="shared" si="17"/>
        <v>0</v>
      </c>
      <c r="S56" s="1154">
        <f t="shared" si="17"/>
        <v>0</v>
      </c>
      <c r="T56" s="1154">
        <f t="shared" si="17"/>
        <v>0</v>
      </c>
      <c r="U56" s="1160">
        <f>U55/$U$48*100</f>
        <v>0</v>
      </c>
    </row>
    <row r="58" spans="12:21" ht="13.5">
      <c r="L58" s="1150" t="s">
        <v>1055</v>
      </c>
      <c r="M58" s="1149"/>
      <c r="N58" s="1149"/>
      <c r="O58" s="1149"/>
      <c r="P58" s="1149"/>
      <c r="Q58" s="1157"/>
      <c r="R58" s="1157"/>
      <c r="S58" s="1157"/>
      <c r="T58" s="1157"/>
      <c r="U58" s="1149"/>
    </row>
    <row r="59" spans="12:21" ht="13.5">
      <c r="L59" s="1152"/>
      <c r="M59" s="1152" t="s">
        <v>172</v>
      </c>
      <c r="N59" s="1152" t="s">
        <v>310</v>
      </c>
      <c r="O59" s="1152" t="s">
        <v>311</v>
      </c>
      <c r="P59" s="1152" t="s">
        <v>397</v>
      </c>
      <c r="Q59" s="1152" t="s">
        <v>312</v>
      </c>
      <c r="R59" s="1152" t="s">
        <v>398</v>
      </c>
      <c r="S59" s="1152" t="s">
        <v>399</v>
      </c>
      <c r="T59" s="1152" t="s">
        <v>986</v>
      </c>
      <c r="U59" s="1159" t="s">
        <v>951</v>
      </c>
    </row>
    <row r="60" spans="12:21" ht="13.5">
      <c r="L60" s="1152" t="s">
        <v>400</v>
      </c>
      <c r="M60" s="1153">
        <v>536</v>
      </c>
      <c r="N60" s="1153">
        <v>1480</v>
      </c>
      <c r="O60" s="1153">
        <v>260</v>
      </c>
      <c r="P60" s="1153">
        <v>211</v>
      </c>
      <c r="Q60" s="1153">
        <v>209</v>
      </c>
      <c r="R60" s="1153">
        <v>90</v>
      </c>
      <c r="S60" s="1153">
        <v>102</v>
      </c>
      <c r="T60" s="1153">
        <v>777</v>
      </c>
      <c r="U60" s="1159">
        <f>SUM(M60:T60)</f>
        <v>3665</v>
      </c>
    </row>
    <row r="61" spans="12:21" ht="13.5">
      <c r="L61" s="1152" t="s">
        <v>401</v>
      </c>
      <c r="M61" s="1153">
        <v>322</v>
      </c>
      <c r="N61" s="1153">
        <v>168</v>
      </c>
      <c r="O61" s="1153">
        <v>3</v>
      </c>
      <c r="P61" s="1153">
        <v>9</v>
      </c>
      <c r="Q61" s="1153">
        <v>0</v>
      </c>
      <c r="R61" s="1153">
        <v>1</v>
      </c>
      <c r="S61" s="1153">
        <v>2</v>
      </c>
      <c r="T61" s="1153">
        <v>33</v>
      </c>
      <c r="U61" s="1159">
        <f>SUM(M61:T61)</f>
        <v>538</v>
      </c>
    </row>
    <row r="62" spans="12:21" ht="13.5">
      <c r="L62" s="1152" t="s">
        <v>951</v>
      </c>
      <c r="M62" s="1153">
        <f aca="true" t="shared" si="18" ref="M62:U62">SUM(M60:M61)</f>
        <v>858</v>
      </c>
      <c r="N62" s="1153">
        <f t="shared" si="18"/>
        <v>1648</v>
      </c>
      <c r="O62" s="1153">
        <f t="shared" si="18"/>
        <v>263</v>
      </c>
      <c r="P62" s="1153">
        <f t="shared" si="18"/>
        <v>220</v>
      </c>
      <c r="Q62" s="1153">
        <f t="shared" si="18"/>
        <v>209</v>
      </c>
      <c r="R62" s="1153">
        <f t="shared" si="18"/>
        <v>91</v>
      </c>
      <c r="S62" s="1153">
        <f t="shared" si="18"/>
        <v>104</v>
      </c>
      <c r="T62" s="1153">
        <f t="shared" si="18"/>
        <v>810</v>
      </c>
      <c r="U62" s="1159">
        <f t="shared" si="18"/>
        <v>4203</v>
      </c>
    </row>
    <row r="63" spans="12:21" ht="13.5">
      <c r="L63" s="1152" t="s">
        <v>402</v>
      </c>
      <c r="M63" s="1154">
        <f>M62/$U$62*100</f>
        <v>20.41399000713776</v>
      </c>
      <c r="N63" s="1154">
        <f aca="true" t="shared" si="19" ref="N63:T63">N62/$U$62*100</f>
        <v>39.21008803235784</v>
      </c>
      <c r="O63" s="1154">
        <f t="shared" si="19"/>
        <v>6.2574351653580775</v>
      </c>
      <c r="P63" s="1154">
        <f t="shared" si="19"/>
        <v>5.234356412086605</v>
      </c>
      <c r="Q63" s="1154">
        <f t="shared" si="19"/>
        <v>4.972638591482275</v>
      </c>
      <c r="R63" s="1154">
        <f t="shared" si="19"/>
        <v>2.1651201522721863</v>
      </c>
      <c r="S63" s="1154">
        <f t="shared" si="19"/>
        <v>2.474423031168213</v>
      </c>
      <c r="T63" s="1154">
        <f t="shared" si="19"/>
        <v>19.271948608137045</v>
      </c>
      <c r="U63" s="1160">
        <f>SUM(M63:T63)</f>
        <v>100</v>
      </c>
    </row>
  </sheetData>
  <sheetProtection/>
  <conditionalFormatting sqref="A72:K77 A78:V65536 V72:V77 A1:IV12 A13:V64 A71:V71 A65:K70 V65:V70 W13:IV65536">
    <cfRule type="expression" priority="1" dxfId="6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2"/>
  <headerFooter alignWithMargins="0">
    <oddFooter>&amp;C&amp;A</oddFooter>
  </headerFooter>
  <drawing r:id="rId1"/>
</worksheet>
</file>

<file path=xl/worksheets/sheet41.xml><?xml version="1.0" encoding="utf-8"?>
<worksheet xmlns="http://schemas.openxmlformats.org/spreadsheetml/2006/main" xmlns:r="http://schemas.openxmlformats.org/officeDocument/2006/relationships">
  <sheetPr codeName="Sheet43">
    <tabColor theme="5" tint="0.5999900102615356"/>
  </sheetPr>
  <dimension ref="A1:R43"/>
  <sheetViews>
    <sheetView showGridLines="0" zoomScaleSheetLayoutView="100" workbookViewId="0" topLeftCell="A1">
      <selection activeCell="J34" sqref="J34"/>
    </sheetView>
  </sheetViews>
  <sheetFormatPr defaultColWidth="8.875" defaultRowHeight="13.5"/>
  <cols>
    <col min="1" max="1" width="4.50390625" style="304" customWidth="1"/>
    <col min="2" max="12" width="7.25390625" style="304" customWidth="1"/>
    <col min="13" max="13" width="1.4921875" style="304" customWidth="1"/>
    <col min="14" max="16" width="6.00390625" style="304" customWidth="1"/>
    <col min="17" max="16384" width="8.875" style="304" customWidth="1"/>
  </cols>
  <sheetData>
    <row r="1" spans="1:10" ht="24" customHeight="1">
      <c r="A1" s="308" t="s">
        <v>407</v>
      </c>
      <c r="J1" s="309"/>
    </row>
    <row r="2" spans="2:11" ht="12" customHeight="1">
      <c r="B2" s="310"/>
      <c r="C2" s="310"/>
      <c r="D2" s="310"/>
      <c r="E2" s="310"/>
      <c r="F2" s="310"/>
      <c r="G2" s="310"/>
      <c r="K2" s="311" t="s">
        <v>408</v>
      </c>
    </row>
    <row r="3" spans="1:11" s="313" customFormat="1" ht="26.25" customHeight="1">
      <c r="A3" s="312" t="s">
        <v>923</v>
      </c>
      <c r="B3" s="1538" t="s">
        <v>409</v>
      </c>
      <c r="C3" s="1539"/>
      <c r="D3" s="1538" t="s">
        <v>410</v>
      </c>
      <c r="E3" s="1539"/>
      <c r="F3" s="1538" t="s">
        <v>411</v>
      </c>
      <c r="G3" s="1539"/>
      <c r="H3" s="1538" t="s">
        <v>412</v>
      </c>
      <c r="I3" s="1539"/>
      <c r="J3" s="1538" t="s">
        <v>413</v>
      </c>
      <c r="K3" s="1539"/>
    </row>
    <row r="4" spans="1:11" ht="18" customHeight="1">
      <c r="A4" s="314">
        <v>14</v>
      </c>
      <c r="B4" s="1533">
        <f aca="true" t="shared" si="0" ref="B4:B11">SUM(D4:G4)</f>
        <v>3381</v>
      </c>
      <c r="C4" s="1534"/>
      <c r="D4" s="1533">
        <v>2167</v>
      </c>
      <c r="E4" s="1534"/>
      <c r="F4" s="1533">
        <v>1214</v>
      </c>
      <c r="G4" s="1534"/>
      <c r="H4" s="1535">
        <f aca="true" t="shared" si="1" ref="H4:H11">ROUND(D4/B4*100,1)</f>
        <v>64.1</v>
      </c>
      <c r="I4" s="1536"/>
      <c r="J4" s="1535">
        <f aca="true" t="shared" si="2" ref="J4:J11">ROUND(F4/B4*100,1)</f>
        <v>35.9</v>
      </c>
      <c r="K4" s="1537"/>
    </row>
    <row r="5" spans="1:11" ht="18" customHeight="1">
      <c r="A5" s="314">
        <v>15</v>
      </c>
      <c r="B5" s="1533">
        <f t="shared" si="0"/>
        <v>3427</v>
      </c>
      <c r="C5" s="1534"/>
      <c r="D5" s="1533">
        <v>2241</v>
      </c>
      <c r="E5" s="1534"/>
      <c r="F5" s="1533">
        <v>1186</v>
      </c>
      <c r="G5" s="1534"/>
      <c r="H5" s="1535">
        <f t="shared" si="1"/>
        <v>65.4</v>
      </c>
      <c r="I5" s="1536"/>
      <c r="J5" s="1535">
        <f t="shared" si="2"/>
        <v>34.6</v>
      </c>
      <c r="K5" s="1537"/>
    </row>
    <row r="6" spans="1:11" ht="18" customHeight="1">
      <c r="A6" s="314">
        <v>16</v>
      </c>
      <c r="B6" s="1533">
        <f t="shared" si="0"/>
        <v>3164</v>
      </c>
      <c r="C6" s="1534"/>
      <c r="D6" s="1533">
        <v>2040</v>
      </c>
      <c r="E6" s="1534"/>
      <c r="F6" s="1533">
        <v>1124</v>
      </c>
      <c r="G6" s="1534"/>
      <c r="H6" s="1535">
        <f t="shared" si="1"/>
        <v>64.5</v>
      </c>
      <c r="I6" s="1536"/>
      <c r="J6" s="1535">
        <f t="shared" si="2"/>
        <v>35.5</v>
      </c>
      <c r="K6" s="1537"/>
    </row>
    <row r="7" spans="1:11" ht="18" customHeight="1">
      <c r="A7" s="314">
        <v>17</v>
      </c>
      <c r="B7" s="1533">
        <f t="shared" si="0"/>
        <v>3193</v>
      </c>
      <c r="C7" s="1534"/>
      <c r="D7" s="1533">
        <v>1913</v>
      </c>
      <c r="E7" s="1534"/>
      <c r="F7" s="1533">
        <v>1280</v>
      </c>
      <c r="G7" s="1534"/>
      <c r="H7" s="1535">
        <f t="shared" si="1"/>
        <v>59.9</v>
      </c>
      <c r="I7" s="1536"/>
      <c r="J7" s="1535">
        <f t="shared" si="2"/>
        <v>40.1</v>
      </c>
      <c r="K7" s="1537"/>
    </row>
    <row r="8" spans="1:11" ht="18" customHeight="1">
      <c r="A8" s="314">
        <v>18</v>
      </c>
      <c r="B8" s="1533">
        <f t="shared" si="0"/>
        <v>3108</v>
      </c>
      <c r="C8" s="1534"/>
      <c r="D8" s="1533">
        <v>1787</v>
      </c>
      <c r="E8" s="1534"/>
      <c r="F8" s="1533">
        <v>1321</v>
      </c>
      <c r="G8" s="1534"/>
      <c r="H8" s="1535">
        <f t="shared" si="1"/>
        <v>57.5</v>
      </c>
      <c r="I8" s="1536"/>
      <c r="J8" s="1535">
        <f t="shared" si="2"/>
        <v>42.5</v>
      </c>
      <c r="K8" s="1537"/>
    </row>
    <row r="9" spans="1:11" ht="18" customHeight="1">
      <c r="A9" s="314">
        <v>19</v>
      </c>
      <c r="B9" s="1533">
        <f t="shared" si="0"/>
        <v>3113</v>
      </c>
      <c r="C9" s="1534"/>
      <c r="D9" s="1533">
        <v>1728</v>
      </c>
      <c r="E9" s="1534"/>
      <c r="F9" s="1533">
        <v>1385</v>
      </c>
      <c r="G9" s="1534"/>
      <c r="H9" s="1535">
        <f t="shared" si="1"/>
        <v>55.5</v>
      </c>
      <c r="I9" s="1536"/>
      <c r="J9" s="1535">
        <f t="shared" si="2"/>
        <v>44.5</v>
      </c>
      <c r="K9" s="1537"/>
    </row>
    <row r="10" spans="1:11" ht="18" customHeight="1">
      <c r="A10" s="314">
        <v>20</v>
      </c>
      <c r="B10" s="1533">
        <f t="shared" si="0"/>
        <v>3033</v>
      </c>
      <c r="C10" s="1534"/>
      <c r="D10" s="1533">
        <v>1736</v>
      </c>
      <c r="E10" s="1534"/>
      <c r="F10" s="1533">
        <v>1297</v>
      </c>
      <c r="G10" s="1534"/>
      <c r="H10" s="1535">
        <f t="shared" si="1"/>
        <v>57.2</v>
      </c>
      <c r="I10" s="1536"/>
      <c r="J10" s="1535">
        <f t="shared" si="2"/>
        <v>42.8</v>
      </c>
      <c r="K10" s="1537"/>
    </row>
    <row r="11" spans="1:16" ht="18" customHeight="1">
      <c r="A11" s="314">
        <v>21</v>
      </c>
      <c r="B11" s="1533">
        <f t="shared" si="0"/>
        <v>2887</v>
      </c>
      <c r="C11" s="1534"/>
      <c r="D11" s="1533">
        <v>1533</v>
      </c>
      <c r="E11" s="1534"/>
      <c r="F11" s="1533">
        <v>1354</v>
      </c>
      <c r="G11" s="1534"/>
      <c r="H11" s="1535">
        <f t="shared" si="1"/>
        <v>53.1</v>
      </c>
      <c r="I11" s="1536"/>
      <c r="J11" s="1535">
        <f t="shared" si="2"/>
        <v>46.9</v>
      </c>
      <c r="K11" s="1537"/>
      <c r="P11" s="315"/>
    </row>
    <row r="12" spans="1:11" ht="18" customHeight="1">
      <c r="A12" s="314">
        <v>22</v>
      </c>
      <c r="B12" s="1533">
        <f>SUM(D12:G12)</f>
        <v>2627</v>
      </c>
      <c r="C12" s="1534"/>
      <c r="D12" s="1533">
        <v>1590</v>
      </c>
      <c r="E12" s="1534"/>
      <c r="F12" s="1533">
        <v>1037</v>
      </c>
      <c r="G12" s="1534"/>
      <c r="H12" s="1535">
        <f>ROUND(D12/B12*100,1)</f>
        <v>60.5</v>
      </c>
      <c r="I12" s="1536"/>
      <c r="J12" s="1535">
        <f>ROUND(F12/B12*100,1)</f>
        <v>39.5</v>
      </c>
      <c r="K12" s="1537"/>
    </row>
    <row r="13" spans="1:11" ht="18" customHeight="1">
      <c r="A13" s="314">
        <v>23</v>
      </c>
      <c r="B13" s="1533">
        <f>SUM(D13:G13)</f>
        <v>2758</v>
      </c>
      <c r="C13" s="1534"/>
      <c r="D13" s="1533">
        <v>1698</v>
      </c>
      <c r="E13" s="1534"/>
      <c r="F13" s="1533">
        <v>1060</v>
      </c>
      <c r="G13" s="1534"/>
      <c r="H13" s="1535">
        <f>ROUND(D13/B13*100,1)</f>
        <v>61.6</v>
      </c>
      <c r="I13" s="1536"/>
      <c r="J13" s="1535">
        <f>ROUND(F13/B13*100,1)</f>
        <v>38.4</v>
      </c>
      <c r="K13" s="1537"/>
    </row>
    <row r="14" spans="1:11" ht="18" customHeight="1">
      <c r="A14" s="1061">
        <v>24</v>
      </c>
      <c r="B14" s="1533">
        <f>SUM(D14:G14)</f>
        <v>2616</v>
      </c>
      <c r="C14" s="1534"/>
      <c r="D14" s="1533">
        <v>1575</v>
      </c>
      <c r="E14" s="1534"/>
      <c r="F14" s="1533">
        <v>1041</v>
      </c>
      <c r="G14" s="1534"/>
      <c r="H14" s="1535">
        <f>ROUND(D14/B14*100,1)</f>
        <v>60.2</v>
      </c>
      <c r="I14" s="1536"/>
      <c r="J14" s="1535">
        <f>ROUND(F14/B14*100,1)</f>
        <v>39.8</v>
      </c>
      <c r="K14" s="1537"/>
    </row>
    <row r="15" spans="1:11" ht="18" customHeight="1">
      <c r="A15" s="1061">
        <v>25</v>
      </c>
      <c r="B15" s="1533">
        <f>SUM(D15:G15)</f>
        <v>2639</v>
      </c>
      <c r="C15" s="1534"/>
      <c r="D15" s="1533">
        <v>1536</v>
      </c>
      <c r="E15" s="1534"/>
      <c r="F15" s="1533">
        <v>1103</v>
      </c>
      <c r="G15" s="1534"/>
      <c r="H15" s="1535">
        <f>ROUND(D15/B15*100,1)</f>
        <v>58.2</v>
      </c>
      <c r="I15" s="1536"/>
      <c r="J15" s="1535">
        <f>ROUND(F15/B15*100,1)</f>
        <v>41.8</v>
      </c>
      <c r="K15" s="1537"/>
    </row>
    <row r="16" ht="33" customHeight="1">
      <c r="R16" s="316"/>
    </row>
    <row r="17" s="1121" customFormat="1" ht="15" customHeight="1">
      <c r="A17" s="1120" t="s">
        <v>1314</v>
      </c>
    </row>
    <row r="18" s="1121" customFormat="1" ht="15" customHeight="1">
      <c r="A18" s="1122" t="s">
        <v>1309</v>
      </c>
    </row>
    <row r="19" s="1121" customFormat="1" ht="15" customHeight="1">
      <c r="A19" s="1120" t="s">
        <v>1250</v>
      </c>
    </row>
    <row r="20" ht="15" customHeight="1">
      <c r="A20" s="310" t="s">
        <v>414</v>
      </c>
    </row>
    <row r="21" ht="15" customHeight="1"/>
    <row r="22" spans="1:12" s="310" customFormat="1" ht="16.5" customHeight="1">
      <c r="A22" s="308" t="s">
        <v>415</v>
      </c>
      <c r="L22" s="311" t="s">
        <v>416</v>
      </c>
    </row>
    <row r="23" spans="1:12" s="310" customFormat="1" ht="15" customHeight="1">
      <c r="A23" s="1529" t="s">
        <v>923</v>
      </c>
      <c r="B23" s="319" t="s">
        <v>313</v>
      </c>
      <c r="C23" s="320"/>
      <c r="D23" s="320"/>
      <c r="E23" s="320"/>
      <c r="F23" s="321"/>
      <c r="G23" s="321"/>
      <c r="H23" s="322"/>
      <c r="I23" s="323"/>
      <c r="J23" s="321" t="s">
        <v>201</v>
      </c>
      <c r="K23" s="321"/>
      <c r="L23" s="322"/>
    </row>
    <row r="24" spans="1:12" s="313" customFormat="1" ht="15" customHeight="1">
      <c r="A24" s="1541"/>
      <c r="B24" s="1538" t="s">
        <v>417</v>
      </c>
      <c r="C24" s="1542"/>
      <c r="D24" s="1542"/>
      <c r="E24" s="1539"/>
      <c r="F24" s="1543" t="s">
        <v>196</v>
      </c>
      <c r="G24" s="1544"/>
      <c r="H24" s="1544"/>
      <c r="I24" s="1545"/>
      <c r="J24" s="1546" t="s">
        <v>418</v>
      </c>
      <c r="K24" s="1546" t="s">
        <v>419</v>
      </c>
      <c r="L24" s="1529" t="s">
        <v>196</v>
      </c>
    </row>
    <row r="25" spans="1:12" s="313" customFormat="1" ht="19.5" customHeight="1">
      <c r="A25" s="1540"/>
      <c r="B25" s="312" t="s">
        <v>951</v>
      </c>
      <c r="C25" s="312" t="s">
        <v>578</v>
      </c>
      <c r="D25" s="312" t="s">
        <v>585</v>
      </c>
      <c r="E25" s="324" t="s">
        <v>420</v>
      </c>
      <c r="F25" s="312" t="s">
        <v>951</v>
      </c>
      <c r="G25" s="312" t="s">
        <v>578</v>
      </c>
      <c r="H25" s="312" t="s">
        <v>585</v>
      </c>
      <c r="I25" s="324" t="s">
        <v>421</v>
      </c>
      <c r="J25" s="1547"/>
      <c r="K25" s="1547"/>
      <c r="L25" s="1540"/>
    </row>
    <row r="26" spans="1:12" s="310" customFormat="1" ht="18" customHeight="1">
      <c r="A26" s="314">
        <v>14</v>
      </c>
      <c r="B26" s="325">
        <v>37.1</v>
      </c>
      <c r="C26" s="326">
        <v>34.4</v>
      </c>
      <c r="D26" s="327">
        <v>39.8</v>
      </c>
      <c r="E26" s="325">
        <v>37</v>
      </c>
      <c r="F26" s="325">
        <v>30.8</v>
      </c>
      <c r="G26" s="326">
        <v>32.5</v>
      </c>
      <c r="H26" s="327">
        <v>29</v>
      </c>
      <c r="I26" s="325">
        <v>64.1</v>
      </c>
      <c r="J26" s="325">
        <v>44.8</v>
      </c>
      <c r="K26" s="325">
        <v>44.8</v>
      </c>
      <c r="L26" s="325">
        <v>17.1</v>
      </c>
    </row>
    <row r="27" spans="1:12" s="310" customFormat="1" ht="18" customHeight="1">
      <c r="A27" s="314">
        <v>15</v>
      </c>
      <c r="B27" s="325">
        <v>37.4</v>
      </c>
      <c r="C27" s="326">
        <v>34.8</v>
      </c>
      <c r="D27" s="327">
        <v>40.2</v>
      </c>
      <c r="E27" s="325">
        <v>37.4</v>
      </c>
      <c r="F27" s="325">
        <v>31.1</v>
      </c>
      <c r="G27" s="326">
        <v>33.1</v>
      </c>
      <c r="H27" s="327">
        <v>29</v>
      </c>
      <c r="I27" s="325">
        <v>65.4</v>
      </c>
      <c r="J27" s="325">
        <v>44.6</v>
      </c>
      <c r="K27" s="325">
        <v>44.6</v>
      </c>
      <c r="L27" s="325">
        <v>16.6</v>
      </c>
    </row>
    <row r="28" spans="1:12" s="310" customFormat="1" ht="18" customHeight="1">
      <c r="A28" s="314">
        <v>16</v>
      </c>
      <c r="B28" s="325">
        <v>38.4</v>
      </c>
      <c r="C28" s="326">
        <v>35.3</v>
      </c>
      <c r="D28" s="327">
        <v>41.7</v>
      </c>
      <c r="E28" s="325">
        <v>38.4</v>
      </c>
      <c r="F28" s="325">
        <v>29.3</v>
      </c>
      <c r="G28" s="326">
        <v>31.8</v>
      </c>
      <c r="H28" s="327">
        <v>26.7</v>
      </c>
      <c r="I28" s="325">
        <v>64.5</v>
      </c>
      <c r="J28" s="328">
        <v>45.3</v>
      </c>
      <c r="K28" s="328">
        <v>45.3</v>
      </c>
      <c r="L28" s="328">
        <v>16.9</v>
      </c>
    </row>
    <row r="29" spans="1:12" s="310" customFormat="1" ht="18" customHeight="1">
      <c r="A29" s="314">
        <v>17</v>
      </c>
      <c r="B29" s="325">
        <v>40</v>
      </c>
      <c r="C29" s="326">
        <v>35.9</v>
      </c>
      <c r="D29" s="327">
        <v>44.4</v>
      </c>
      <c r="E29" s="325">
        <v>40</v>
      </c>
      <c r="F29" s="325">
        <v>30.7</v>
      </c>
      <c r="G29" s="326">
        <v>35.2</v>
      </c>
      <c r="H29" s="327">
        <v>25.9</v>
      </c>
      <c r="I29" s="325">
        <v>59.9</v>
      </c>
      <c r="J29" s="328">
        <v>47.3</v>
      </c>
      <c r="K29" s="328">
        <v>47.2</v>
      </c>
      <c r="L29" s="328">
        <v>17.4</v>
      </c>
    </row>
    <row r="30" spans="1:12" s="310" customFormat="1" ht="18" customHeight="1">
      <c r="A30" s="314">
        <v>18</v>
      </c>
      <c r="B30" s="325">
        <v>41.6</v>
      </c>
      <c r="C30" s="326">
        <v>37.9</v>
      </c>
      <c r="D30" s="327">
        <v>45.4</v>
      </c>
      <c r="E30" s="325">
        <v>41.5</v>
      </c>
      <c r="F30" s="325">
        <v>31.6</v>
      </c>
      <c r="G30" s="326">
        <v>36.3</v>
      </c>
      <c r="H30" s="327">
        <v>26.8</v>
      </c>
      <c r="I30" s="325">
        <v>57.5</v>
      </c>
      <c r="J30" s="328">
        <v>49.3</v>
      </c>
      <c r="K30" s="328">
        <v>49.3</v>
      </c>
      <c r="L30" s="328">
        <v>18</v>
      </c>
    </row>
    <row r="31" spans="1:12" s="310" customFormat="1" ht="18" customHeight="1">
      <c r="A31" s="314">
        <v>19</v>
      </c>
      <c r="B31" s="325">
        <v>42.1</v>
      </c>
      <c r="C31" s="326">
        <v>38.6</v>
      </c>
      <c r="D31" s="327">
        <v>45.8</v>
      </c>
      <c r="E31" s="325">
        <v>42.1</v>
      </c>
      <c r="F31" s="325">
        <v>32.8</v>
      </c>
      <c r="G31" s="326">
        <v>38.5</v>
      </c>
      <c r="H31" s="327">
        <v>26.8</v>
      </c>
      <c r="I31" s="325">
        <v>55.5</v>
      </c>
      <c r="J31" s="329">
        <v>51.2</v>
      </c>
      <c r="K31" s="329">
        <v>51.2</v>
      </c>
      <c r="L31" s="329">
        <v>18.5</v>
      </c>
    </row>
    <row r="32" spans="1:12" s="310" customFormat="1" ht="18" customHeight="1">
      <c r="A32" s="314">
        <v>20</v>
      </c>
      <c r="B32" s="325">
        <v>42.6</v>
      </c>
      <c r="C32" s="326">
        <v>38.3</v>
      </c>
      <c r="D32" s="327">
        <v>46.9</v>
      </c>
      <c r="E32" s="325">
        <v>42.5</v>
      </c>
      <c r="F32" s="325">
        <v>33.5</v>
      </c>
      <c r="G32" s="326">
        <v>39.4</v>
      </c>
      <c r="H32" s="327">
        <v>27.3</v>
      </c>
      <c r="I32" s="330">
        <v>57.2</v>
      </c>
      <c r="J32" s="328">
        <v>52.8</v>
      </c>
      <c r="K32" s="328">
        <v>52.8</v>
      </c>
      <c r="L32" s="328">
        <v>19</v>
      </c>
    </row>
    <row r="33" spans="1:12" s="310" customFormat="1" ht="18" customHeight="1">
      <c r="A33" s="314">
        <v>21</v>
      </c>
      <c r="B33" s="325">
        <v>43.7</v>
      </c>
      <c r="C33" s="326">
        <v>40.7</v>
      </c>
      <c r="D33" s="327">
        <v>46.8</v>
      </c>
      <c r="E33" s="325">
        <v>43.6</v>
      </c>
      <c r="F33" s="325">
        <v>32</v>
      </c>
      <c r="G33" s="326">
        <v>37.7</v>
      </c>
      <c r="H33" s="327">
        <v>26</v>
      </c>
      <c r="I33" s="330">
        <v>53.1</v>
      </c>
      <c r="J33" s="328">
        <v>53.9</v>
      </c>
      <c r="K33" s="328">
        <v>53.8</v>
      </c>
      <c r="L33" s="328">
        <v>18.2</v>
      </c>
    </row>
    <row r="34" spans="1:12" s="310" customFormat="1" ht="18" customHeight="1">
      <c r="A34" s="314">
        <v>22</v>
      </c>
      <c r="B34" s="325">
        <v>43.5</v>
      </c>
      <c r="C34" s="326">
        <v>40</v>
      </c>
      <c r="D34" s="327">
        <v>47.3</v>
      </c>
      <c r="E34" s="325">
        <v>43.3</v>
      </c>
      <c r="F34" s="325">
        <v>29.9</v>
      </c>
      <c r="G34" s="326">
        <v>35.2</v>
      </c>
      <c r="H34" s="327">
        <v>24.2</v>
      </c>
      <c r="I34" s="330">
        <v>60.5</v>
      </c>
      <c r="J34" s="328">
        <v>54.3</v>
      </c>
      <c r="K34" s="328">
        <v>54.3</v>
      </c>
      <c r="L34" s="328">
        <v>15.8</v>
      </c>
    </row>
    <row r="35" spans="1:12" s="310" customFormat="1" ht="18" customHeight="1">
      <c r="A35" s="314">
        <v>23</v>
      </c>
      <c r="B35" s="325">
        <v>42.3</v>
      </c>
      <c r="C35" s="326">
        <v>38.9</v>
      </c>
      <c r="D35" s="327">
        <v>46.1</v>
      </c>
      <c r="E35" s="325">
        <v>42.3</v>
      </c>
      <c r="F35" s="325">
        <v>31.6</v>
      </c>
      <c r="G35" s="326">
        <v>36.3</v>
      </c>
      <c r="H35" s="327">
        <v>26.4</v>
      </c>
      <c r="I35" s="330">
        <v>61.6</v>
      </c>
      <c r="J35" s="328">
        <v>53.9</v>
      </c>
      <c r="K35" s="328">
        <v>53.8</v>
      </c>
      <c r="L35" s="328">
        <v>16.3</v>
      </c>
    </row>
    <row r="36" spans="1:12" s="310" customFormat="1" ht="18" customHeight="1">
      <c r="A36" s="1061">
        <v>24</v>
      </c>
      <c r="B36" s="325">
        <v>41.4</v>
      </c>
      <c r="C36" s="326">
        <v>36.6</v>
      </c>
      <c r="D36" s="327">
        <v>46.6</v>
      </c>
      <c r="E36" s="325">
        <v>41.4</v>
      </c>
      <c r="F36" s="325">
        <v>31.1</v>
      </c>
      <c r="G36" s="326">
        <v>36.6</v>
      </c>
      <c r="H36" s="327">
        <v>25</v>
      </c>
      <c r="I36" s="330">
        <v>60.2</v>
      </c>
      <c r="J36" s="328">
        <v>53.5</v>
      </c>
      <c r="K36" s="328">
        <v>53.5</v>
      </c>
      <c r="L36" s="328">
        <v>16.8</v>
      </c>
    </row>
    <row r="37" spans="1:12" s="310" customFormat="1" ht="18" customHeight="1">
      <c r="A37" s="1061">
        <v>25</v>
      </c>
      <c r="B37" s="325">
        <v>41.8</v>
      </c>
      <c r="C37" s="326">
        <v>37.2</v>
      </c>
      <c r="D37" s="327">
        <v>46.6</v>
      </c>
      <c r="E37" s="325">
        <v>41.8</v>
      </c>
      <c r="F37" s="325">
        <v>31</v>
      </c>
      <c r="G37" s="326">
        <v>37.3</v>
      </c>
      <c r="H37" s="327">
        <v>24.4</v>
      </c>
      <c r="I37" s="330">
        <v>58.2</v>
      </c>
      <c r="J37" s="328">
        <v>53.2</v>
      </c>
      <c r="K37" s="328">
        <v>53.1</v>
      </c>
      <c r="L37" s="328">
        <v>17</v>
      </c>
    </row>
    <row r="38" spans="10:12" s="310" customFormat="1" ht="6" customHeight="1">
      <c r="J38" s="331"/>
      <c r="K38" s="331"/>
      <c r="L38" s="331"/>
    </row>
    <row r="39" spans="1:12" s="310" customFormat="1" ht="18" customHeight="1">
      <c r="A39" s="310" t="s">
        <v>422</v>
      </c>
      <c r="D39" s="317" t="s">
        <v>423</v>
      </c>
      <c r="E39" s="304"/>
      <c r="G39" s="317"/>
      <c r="J39" s="332"/>
      <c r="L39" s="333"/>
    </row>
    <row r="40" spans="1:12" s="310" customFormat="1" ht="18" customHeight="1">
      <c r="A40" s="310" t="s">
        <v>424</v>
      </c>
      <c r="D40" s="317" t="s">
        <v>425</v>
      </c>
      <c r="E40" s="304"/>
      <c r="G40" s="317"/>
      <c r="J40" s="332"/>
      <c r="L40" s="333"/>
    </row>
    <row r="41" spans="1:12" s="310" customFormat="1" ht="18" customHeight="1">
      <c r="A41" s="310" t="s">
        <v>426</v>
      </c>
      <c r="D41" s="317" t="s">
        <v>427</v>
      </c>
      <c r="E41" s="304"/>
      <c r="G41" s="317"/>
      <c r="J41" s="332"/>
      <c r="L41" s="333"/>
    </row>
    <row r="42" spans="4:12" s="310" customFormat="1" ht="21" customHeight="1">
      <c r="D42" s="317"/>
      <c r="E42" s="304"/>
      <c r="G42" s="317"/>
      <c r="J42" s="332"/>
      <c r="L42" s="333"/>
    </row>
    <row r="43" s="310" customFormat="1" ht="15" customHeight="1">
      <c r="L43" s="332"/>
    </row>
    <row r="44" s="310" customFormat="1" ht="14.25" customHeight="1"/>
    <row r="45" s="310" customFormat="1" ht="14.25" customHeight="1"/>
    <row r="46" s="310" customFormat="1" ht="14.25" customHeight="1"/>
    <row r="47" s="310" customFormat="1" ht="14.25" customHeight="1"/>
    <row r="48" s="310" customFormat="1" ht="14.25" customHeight="1"/>
    <row r="49" s="310" customFormat="1" ht="14.25" customHeight="1"/>
    <row r="50" s="310" customFormat="1" ht="14.25" customHeight="1"/>
    <row r="51" s="310" customFormat="1" ht="14.25" customHeight="1"/>
    <row r="52" s="310" customFormat="1" ht="14.25" customHeight="1"/>
    <row r="53" s="310" customFormat="1" ht="14.25" customHeight="1"/>
  </sheetData>
  <sheetProtection/>
  <mergeCells count="71">
    <mergeCell ref="B6:C6"/>
    <mergeCell ref="F6:G6"/>
    <mergeCell ref="J7:K7"/>
    <mergeCell ref="F7:G7"/>
    <mergeCell ref="D7:E7"/>
    <mergeCell ref="F4:G4"/>
    <mergeCell ref="F5:G5"/>
    <mergeCell ref="B7:C7"/>
    <mergeCell ref="H6:I6"/>
    <mergeCell ref="D6:E6"/>
    <mergeCell ref="D10:E10"/>
    <mergeCell ref="F10:G10"/>
    <mergeCell ref="H10:I10"/>
    <mergeCell ref="J8:K8"/>
    <mergeCell ref="J5:K5"/>
    <mergeCell ref="J6:K6"/>
    <mergeCell ref="D5:E5"/>
    <mergeCell ref="B3:C3"/>
    <mergeCell ref="D3:E3"/>
    <mergeCell ref="F3:G3"/>
    <mergeCell ref="H4:I4"/>
    <mergeCell ref="H5:I5"/>
    <mergeCell ref="B4:C4"/>
    <mergeCell ref="B5:C5"/>
    <mergeCell ref="D4:E4"/>
    <mergeCell ref="D11:E11"/>
    <mergeCell ref="F11:G11"/>
    <mergeCell ref="B9:C9"/>
    <mergeCell ref="D9:E9"/>
    <mergeCell ref="F9:G9"/>
    <mergeCell ref="B8:C8"/>
    <mergeCell ref="B10:C10"/>
    <mergeCell ref="F8:G8"/>
    <mergeCell ref="B11:C11"/>
    <mergeCell ref="D8:E8"/>
    <mergeCell ref="L24:L25"/>
    <mergeCell ref="A23:A25"/>
    <mergeCell ref="B24:E24"/>
    <mergeCell ref="F24:I24"/>
    <mergeCell ref="J24:J25"/>
    <mergeCell ref="K24:K25"/>
    <mergeCell ref="J3:K3"/>
    <mergeCell ref="J11:K11"/>
    <mergeCell ref="H3:I3"/>
    <mergeCell ref="J9:K9"/>
    <mergeCell ref="H9:I9"/>
    <mergeCell ref="J4:K4"/>
    <mergeCell ref="H7:I7"/>
    <mergeCell ref="H11:I11"/>
    <mergeCell ref="J10:K10"/>
    <mergeCell ref="H8:I8"/>
    <mergeCell ref="J15:K15"/>
    <mergeCell ref="B15:C15"/>
    <mergeCell ref="D15:E15"/>
    <mergeCell ref="F15:G15"/>
    <mergeCell ref="H15:I15"/>
    <mergeCell ref="J12:K12"/>
    <mergeCell ref="B12:C12"/>
    <mergeCell ref="D12:E12"/>
    <mergeCell ref="F12:G12"/>
    <mergeCell ref="H12:I12"/>
    <mergeCell ref="B14:C14"/>
    <mergeCell ref="D14:E14"/>
    <mergeCell ref="F14:G14"/>
    <mergeCell ref="H14:I14"/>
    <mergeCell ref="J14:K14"/>
    <mergeCell ref="B13:C13"/>
    <mergeCell ref="D13:E13"/>
    <mergeCell ref="F13:G13"/>
    <mergeCell ref="H13:I13"/>
    <mergeCell ref="J13:K13"/>
  </mergeCells>
  <conditionalFormatting sqref="A1:IV65536">
    <cfRule type="expression" priority="1" dxfId="6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42.xml><?xml version="1.0" encoding="utf-8"?>
<worksheet xmlns="http://schemas.openxmlformats.org/spreadsheetml/2006/main" xmlns:r="http://schemas.openxmlformats.org/officeDocument/2006/relationships">
  <sheetPr codeName="Sheet44">
    <tabColor theme="5" tint="0.5999900102615356"/>
  </sheetPr>
  <dimension ref="A1:AD55"/>
  <sheetViews>
    <sheetView showGridLines="0" zoomScaleSheetLayoutView="100" workbookViewId="0" topLeftCell="A1">
      <selection activeCell="A1" sqref="A1"/>
    </sheetView>
  </sheetViews>
  <sheetFormatPr defaultColWidth="8.875" defaultRowHeight="13.5"/>
  <cols>
    <col min="1" max="1" width="4.50390625" style="286" customWidth="1"/>
    <col min="2" max="2" width="6.125" style="286" customWidth="1"/>
    <col min="3" max="15" width="4.25390625" style="286" customWidth="1"/>
    <col min="16" max="17" width="3.875" style="286" customWidth="1"/>
    <col min="18" max="18" width="4.00390625" style="286" customWidth="1"/>
    <col min="19" max="19" width="3.875" style="286" customWidth="1"/>
    <col min="20" max="20" width="4.25390625" style="286" customWidth="1"/>
    <col min="21" max="28" width="4.50390625" style="284" customWidth="1"/>
    <col min="29" max="30" width="8.875" style="287" customWidth="1"/>
    <col min="31" max="16384" width="8.875" style="286" customWidth="1"/>
  </cols>
  <sheetData>
    <row r="1" spans="1:17" ht="18" customHeight="1">
      <c r="A1" s="1080" t="s">
        <v>1259</v>
      </c>
      <c r="B1" s="1081"/>
      <c r="C1" s="1081"/>
      <c r="D1" s="1081"/>
      <c r="E1" s="1081"/>
      <c r="F1" s="1081"/>
      <c r="G1" s="1081"/>
      <c r="H1" s="1081"/>
      <c r="I1" s="1081"/>
      <c r="J1" s="1081"/>
      <c r="K1" s="1081"/>
      <c r="L1" s="1081"/>
      <c r="M1" s="1081"/>
      <c r="N1" s="1081"/>
      <c r="O1" s="1081"/>
      <c r="P1" s="1081"/>
      <c r="Q1" s="1081"/>
    </row>
    <row r="2" spans="1:17" ht="18" customHeight="1">
      <c r="A2" s="1080" t="s">
        <v>1260</v>
      </c>
      <c r="B2" s="1081"/>
      <c r="C2" s="1081"/>
      <c r="D2" s="1081"/>
      <c r="E2" s="1081"/>
      <c r="F2" s="1081"/>
      <c r="G2" s="1081"/>
      <c r="H2" s="1081"/>
      <c r="I2" s="1081"/>
      <c r="J2" s="1081"/>
      <c r="K2" s="1081"/>
      <c r="L2" s="1081"/>
      <c r="M2" s="1081"/>
      <c r="N2" s="1081"/>
      <c r="O2" s="1081"/>
      <c r="P2" s="1081"/>
      <c r="Q2" s="1081"/>
    </row>
    <row r="3" ht="18" customHeight="1"/>
    <row r="4" spans="1:20" ht="21" customHeight="1">
      <c r="A4" s="288" t="s">
        <v>428</v>
      </c>
      <c r="T4" s="289" t="s">
        <v>429</v>
      </c>
    </row>
    <row r="5" spans="1:30" s="292" customFormat="1" ht="21" customHeight="1">
      <c r="A5" s="1548" t="s">
        <v>923</v>
      </c>
      <c r="B5" s="290" t="s">
        <v>213</v>
      </c>
      <c r="C5" s="1550" t="s">
        <v>738</v>
      </c>
      <c r="D5" s="1550" t="s">
        <v>314</v>
      </c>
      <c r="E5" s="1550" t="s">
        <v>747</v>
      </c>
      <c r="F5" s="1550" t="s">
        <v>315</v>
      </c>
      <c r="G5" s="1550" t="s">
        <v>739</v>
      </c>
      <c r="H5" s="1550" t="s">
        <v>316</v>
      </c>
      <c r="I5" s="1552" t="s">
        <v>430</v>
      </c>
      <c r="J5" s="1550" t="s">
        <v>431</v>
      </c>
      <c r="K5" s="1550" t="s">
        <v>317</v>
      </c>
      <c r="L5" s="1550" t="s">
        <v>318</v>
      </c>
      <c r="M5" s="1550" t="s">
        <v>319</v>
      </c>
      <c r="N5" s="1550" t="s">
        <v>432</v>
      </c>
      <c r="O5" s="1550" t="s">
        <v>320</v>
      </c>
      <c r="P5" s="1550" t="s">
        <v>321</v>
      </c>
      <c r="Q5" s="1550" t="s">
        <v>433</v>
      </c>
      <c r="R5" s="1550" t="s">
        <v>434</v>
      </c>
      <c r="S5" s="1550" t="s">
        <v>322</v>
      </c>
      <c r="T5" s="1558" t="s">
        <v>986</v>
      </c>
      <c r="U5" s="284"/>
      <c r="V5" s="284"/>
      <c r="W5" s="284"/>
      <c r="X5" s="284"/>
      <c r="Y5" s="284"/>
      <c r="Z5" s="284"/>
      <c r="AA5" s="284"/>
      <c r="AB5" s="284"/>
      <c r="AC5" s="291"/>
      <c r="AD5" s="291"/>
    </row>
    <row r="6" spans="1:30" s="292" customFormat="1" ht="21" customHeight="1">
      <c r="A6" s="1549"/>
      <c r="B6" s="293" t="s">
        <v>323</v>
      </c>
      <c r="C6" s="1551"/>
      <c r="D6" s="1551"/>
      <c r="E6" s="1551"/>
      <c r="F6" s="1551"/>
      <c r="G6" s="1551"/>
      <c r="H6" s="1551"/>
      <c r="I6" s="1553"/>
      <c r="J6" s="1551"/>
      <c r="K6" s="1551"/>
      <c r="L6" s="1551"/>
      <c r="M6" s="1551"/>
      <c r="N6" s="1551"/>
      <c r="O6" s="1551"/>
      <c r="P6" s="1551"/>
      <c r="Q6" s="1551"/>
      <c r="R6" s="1551"/>
      <c r="S6" s="1551"/>
      <c r="T6" s="1559"/>
      <c r="U6" s="284"/>
      <c r="V6" s="284"/>
      <c r="W6" s="284"/>
      <c r="X6" s="284"/>
      <c r="Y6" s="284"/>
      <c r="Z6" s="284"/>
      <c r="AA6" s="284"/>
      <c r="AB6" s="284"/>
      <c r="AC6" s="291"/>
      <c r="AD6" s="291"/>
    </row>
    <row r="7" spans="1:24" ht="21" customHeight="1">
      <c r="A7" s="294">
        <v>14</v>
      </c>
      <c r="B7" s="295">
        <f aca="true" t="shared" si="0" ref="B7:B14">SUM(C7:T7)</f>
        <v>1214</v>
      </c>
      <c r="C7" s="296">
        <v>470</v>
      </c>
      <c r="D7" s="296">
        <v>157</v>
      </c>
      <c r="E7" s="296">
        <v>146</v>
      </c>
      <c r="F7" s="296">
        <v>99</v>
      </c>
      <c r="G7" s="296">
        <v>128</v>
      </c>
      <c r="H7" s="296">
        <v>27</v>
      </c>
      <c r="I7" s="296">
        <v>48</v>
      </c>
      <c r="J7" s="296">
        <v>7</v>
      </c>
      <c r="K7" s="296">
        <v>34</v>
      </c>
      <c r="L7" s="296">
        <v>15</v>
      </c>
      <c r="M7" s="296">
        <v>7</v>
      </c>
      <c r="N7" s="299" t="s">
        <v>344</v>
      </c>
      <c r="O7" s="296">
        <v>11</v>
      </c>
      <c r="P7" s="296">
        <v>15</v>
      </c>
      <c r="Q7" s="296">
        <v>2</v>
      </c>
      <c r="R7" s="299" t="s">
        <v>344</v>
      </c>
      <c r="S7" s="296">
        <v>2</v>
      </c>
      <c r="T7" s="295">
        <v>46</v>
      </c>
      <c r="X7" s="300"/>
    </row>
    <row r="8" spans="1:27" ht="21" customHeight="1">
      <c r="A8" s="294">
        <v>15</v>
      </c>
      <c r="B8" s="295">
        <f t="shared" si="0"/>
        <v>1186</v>
      </c>
      <c r="C8" s="296">
        <v>463</v>
      </c>
      <c r="D8" s="296">
        <v>152</v>
      </c>
      <c r="E8" s="296">
        <v>136</v>
      </c>
      <c r="F8" s="296">
        <v>86</v>
      </c>
      <c r="G8" s="296">
        <v>87</v>
      </c>
      <c r="H8" s="296">
        <v>69</v>
      </c>
      <c r="I8" s="296">
        <v>42</v>
      </c>
      <c r="J8" s="296">
        <v>13</v>
      </c>
      <c r="K8" s="296">
        <v>13</v>
      </c>
      <c r="L8" s="296">
        <v>15</v>
      </c>
      <c r="M8" s="296">
        <v>6</v>
      </c>
      <c r="N8" s="296">
        <v>5</v>
      </c>
      <c r="O8" s="296">
        <v>14</v>
      </c>
      <c r="P8" s="296">
        <v>25</v>
      </c>
      <c r="Q8" s="296">
        <v>4</v>
      </c>
      <c r="R8" s="297">
        <v>4</v>
      </c>
      <c r="S8" s="296">
        <v>5</v>
      </c>
      <c r="T8" s="295">
        <v>47</v>
      </c>
      <c r="U8" s="301"/>
      <c r="V8" s="301"/>
      <c r="W8" s="301"/>
      <c r="X8" s="301"/>
      <c r="Y8" s="301"/>
      <c r="Z8" s="301"/>
      <c r="AA8" s="301"/>
    </row>
    <row r="9" spans="1:20" ht="21" customHeight="1">
      <c r="A9" s="294">
        <v>16</v>
      </c>
      <c r="B9" s="295">
        <f t="shared" si="0"/>
        <v>1124</v>
      </c>
      <c r="C9" s="296">
        <v>401</v>
      </c>
      <c r="D9" s="296">
        <v>158</v>
      </c>
      <c r="E9" s="296">
        <v>152</v>
      </c>
      <c r="F9" s="296">
        <v>77</v>
      </c>
      <c r="G9" s="296">
        <v>94</v>
      </c>
      <c r="H9" s="296">
        <v>77</v>
      </c>
      <c r="I9" s="296">
        <v>46</v>
      </c>
      <c r="J9" s="296">
        <v>2</v>
      </c>
      <c r="K9" s="296">
        <v>11</v>
      </c>
      <c r="L9" s="296">
        <v>24</v>
      </c>
      <c r="M9" s="296">
        <v>5</v>
      </c>
      <c r="N9" s="296">
        <v>3</v>
      </c>
      <c r="O9" s="296">
        <v>10</v>
      </c>
      <c r="P9" s="296">
        <v>20</v>
      </c>
      <c r="Q9" s="296">
        <v>5</v>
      </c>
      <c r="R9" s="297">
        <v>7</v>
      </c>
      <c r="S9" s="296">
        <v>7</v>
      </c>
      <c r="T9" s="302">
        <v>25</v>
      </c>
    </row>
    <row r="10" spans="1:20" ht="21" customHeight="1">
      <c r="A10" s="294">
        <v>17</v>
      </c>
      <c r="B10" s="295">
        <f t="shared" si="0"/>
        <v>1280</v>
      </c>
      <c r="C10" s="296">
        <v>440</v>
      </c>
      <c r="D10" s="296">
        <v>217</v>
      </c>
      <c r="E10" s="296">
        <v>197</v>
      </c>
      <c r="F10" s="296">
        <v>79</v>
      </c>
      <c r="G10" s="296">
        <v>72</v>
      </c>
      <c r="H10" s="296">
        <v>81</v>
      </c>
      <c r="I10" s="296">
        <v>39</v>
      </c>
      <c r="J10" s="296">
        <v>34</v>
      </c>
      <c r="K10" s="296">
        <v>13</v>
      </c>
      <c r="L10" s="296">
        <v>21</v>
      </c>
      <c r="M10" s="296">
        <v>4</v>
      </c>
      <c r="N10" s="296">
        <v>3</v>
      </c>
      <c r="O10" s="296">
        <v>9</v>
      </c>
      <c r="P10" s="296">
        <v>15</v>
      </c>
      <c r="Q10" s="296">
        <v>8</v>
      </c>
      <c r="R10" s="297">
        <v>5</v>
      </c>
      <c r="S10" s="296">
        <v>4</v>
      </c>
      <c r="T10" s="302">
        <v>39</v>
      </c>
    </row>
    <row r="11" spans="1:20" ht="21" customHeight="1">
      <c r="A11" s="294">
        <v>18</v>
      </c>
      <c r="B11" s="295">
        <f t="shared" si="0"/>
        <v>1321</v>
      </c>
      <c r="C11" s="296">
        <v>437</v>
      </c>
      <c r="D11" s="296">
        <v>275</v>
      </c>
      <c r="E11" s="296">
        <v>150</v>
      </c>
      <c r="F11" s="296">
        <v>96</v>
      </c>
      <c r="G11" s="296">
        <v>74</v>
      </c>
      <c r="H11" s="296">
        <v>73</v>
      </c>
      <c r="I11" s="296">
        <v>51</v>
      </c>
      <c r="J11" s="296">
        <v>25</v>
      </c>
      <c r="K11" s="296">
        <v>21</v>
      </c>
      <c r="L11" s="296">
        <v>13</v>
      </c>
      <c r="M11" s="296">
        <v>7</v>
      </c>
      <c r="N11" s="296">
        <v>19</v>
      </c>
      <c r="O11" s="296">
        <v>17</v>
      </c>
      <c r="P11" s="296">
        <v>9</v>
      </c>
      <c r="Q11" s="296">
        <v>6</v>
      </c>
      <c r="R11" s="297">
        <v>2</v>
      </c>
      <c r="S11" s="296">
        <v>19</v>
      </c>
      <c r="T11" s="302">
        <v>27</v>
      </c>
    </row>
    <row r="12" spans="1:20" ht="21" customHeight="1">
      <c r="A12" s="294">
        <v>19</v>
      </c>
      <c r="B12" s="295">
        <f t="shared" si="0"/>
        <v>1385</v>
      </c>
      <c r="C12" s="296">
        <v>393</v>
      </c>
      <c r="D12" s="296">
        <v>306</v>
      </c>
      <c r="E12" s="296">
        <v>181</v>
      </c>
      <c r="F12" s="296">
        <v>99</v>
      </c>
      <c r="G12" s="296">
        <v>79</v>
      </c>
      <c r="H12" s="296">
        <v>110</v>
      </c>
      <c r="I12" s="296">
        <v>52</v>
      </c>
      <c r="J12" s="296">
        <v>17</v>
      </c>
      <c r="K12" s="296">
        <v>20</v>
      </c>
      <c r="L12" s="296">
        <v>16</v>
      </c>
      <c r="M12" s="296">
        <v>16</v>
      </c>
      <c r="N12" s="296">
        <v>13</v>
      </c>
      <c r="O12" s="296">
        <v>11</v>
      </c>
      <c r="P12" s="296">
        <v>15</v>
      </c>
      <c r="Q12" s="296">
        <v>9</v>
      </c>
      <c r="R12" s="297">
        <v>1</v>
      </c>
      <c r="S12" s="296">
        <v>10</v>
      </c>
      <c r="T12" s="302">
        <v>37</v>
      </c>
    </row>
    <row r="13" spans="1:23" ht="21" customHeight="1">
      <c r="A13" s="294">
        <v>20</v>
      </c>
      <c r="B13" s="295">
        <f t="shared" si="0"/>
        <v>1297</v>
      </c>
      <c r="C13" s="296">
        <v>387</v>
      </c>
      <c r="D13" s="296">
        <v>280</v>
      </c>
      <c r="E13" s="296">
        <v>150</v>
      </c>
      <c r="F13" s="296">
        <v>100</v>
      </c>
      <c r="G13" s="296">
        <v>85</v>
      </c>
      <c r="H13" s="296">
        <v>63</v>
      </c>
      <c r="I13" s="296">
        <v>43</v>
      </c>
      <c r="J13" s="296">
        <v>39</v>
      </c>
      <c r="K13" s="296">
        <v>22</v>
      </c>
      <c r="L13" s="296">
        <v>21</v>
      </c>
      <c r="M13" s="296">
        <v>17</v>
      </c>
      <c r="N13" s="296">
        <v>14</v>
      </c>
      <c r="O13" s="296">
        <v>13</v>
      </c>
      <c r="P13" s="296">
        <v>12</v>
      </c>
      <c r="Q13" s="296">
        <v>9</v>
      </c>
      <c r="R13" s="297">
        <v>8</v>
      </c>
      <c r="S13" s="296">
        <v>7</v>
      </c>
      <c r="T13" s="302">
        <v>27</v>
      </c>
      <c r="V13" s="298"/>
      <c r="W13" s="298"/>
    </row>
    <row r="14" spans="1:23" ht="21" customHeight="1">
      <c r="A14" s="294">
        <v>21</v>
      </c>
      <c r="B14" s="1045">
        <f t="shared" si="0"/>
        <v>1354</v>
      </c>
      <c r="C14" s="296">
        <v>382</v>
      </c>
      <c r="D14" s="296">
        <v>289</v>
      </c>
      <c r="E14" s="296">
        <v>142</v>
      </c>
      <c r="F14" s="296">
        <v>102</v>
      </c>
      <c r="G14" s="296">
        <v>136</v>
      </c>
      <c r="H14" s="296">
        <v>68</v>
      </c>
      <c r="I14" s="296">
        <v>54</v>
      </c>
      <c r="J14" s="296">
        <v>23</v>
      </c>
      <c r="K14" s="296">
        <v>22</v>
      </c>
      <c r="L14" s="296">
        <v>17</v>
      </c>
      <c r="M14" s="296">
        <v>13</v>
      </c>
      <c r="N14" s="296">
        <v>14</v>
      </c>
      <c r="O14" s="296">
        <v>16</v>
      </c>
      <c r="P14" s="296">
        <v>16</v>
      </c>
      <c r="Q14" s="296">
        <v>11</v>
      </c>
      <c r="R14" s="297">
        <v>13</v>
      </c>
      <c r="S14" s="296">
        <v>8</v>
      </c>
      <c r="T14" s="302">
        <v>28</v>
      </c>
      <c r="V14" s="298"/>
      <c r="W14" s="298"/>
    </row>
    <row r="15" spans="1:23" ht="21" customHeight="1">
      <c r="A15" s="294">
        <v>22</v>
      </c>
      <c r="B15" s="295">
        <f>SUM(C15:T15)</f>
        <v>1037</v>
      </c>
      <c r="C15" s="296">
        <v>302</v>
      </c>
      <c r="D15" s="296">
        <v>153</v>
      </c>
      <c r="E15" s="296">
        <v>109</v>
      </c>
      <c r="F15" s="296">
        <v>73</v>
      </c>
      <c r="G15" s="296">
        <v>166</v>
      </c>
      <c r="H15" s="296">
        <v>44</v>
      </c>
      <c r="I15" s="296">
        <v>39</v>
      </c>
      <c r="J15" s="296">
        <v>18</v>
      </c>
      <c r="K15" s="296">
        <v>11</v>
      </c>
      <c r="L15" s="296">
        <v>16</v>
      </c>
      <c r="M15" s="296">
        <v>19</v>
      </c>
      <c r="N15" s="296">
        <v>5</v>
      </c>
      <c r="O15" s="296">
        <v>12</v>
      </c>
      <c r="P15" s="296">
        <v>17</v>
      </c>
      <c r="Q15" s="296">
        <v>5</v>
      </c>
      <c r="R15" s="297">
        <v>5</v>
      </c>
      <c r="S15" s="296">
        <v>2</v>
      </c>
      <c r="T15" s="302">
        <v>41</v>
      </c>
      <c r="V15" s="298"/>
      <c r="W15" s="298"/>
    </row>
    <row r="16" spans="1:23" ht="21" customHeight="1">
      <c r="A16" s="294">
        <v>23</v>
      </c>
      <c r="B16" s="295">
        <f>SUM(C16:T16)</f>
        <v>1060</v>
      </c>
      <c r="C16" s="296">
        <v>324</v>
      </c>
      <c r="D16" s="296">
        <v>193</v>
      </c>
      <c r="E16" s="296">
        <v>140</v>
      </c>
      <c r="F16" s="296">
        <v>88</v>
      </c>
      <c r="G16" s="296">
        <v>74</v>
      </c>
      <c r="H16" s="296">
        <v>62</v>
      </c>
      <c r="I16" s="296">
        <v>39</v>
      </c>
      <c r="J16" s="296">
        <v>12</v>
      </c>
      <c r="K16" s="296">
        <v>11</v>
      </c>
      <c r="L16" s="296">
        <v>14</v>
      </c>
      <c r="M16" s="296">
        <v>13</v>
      </c>
      <c r="N16" s="296">
        <v>8</v>
      </c>
      <c r="O16" s="296">
        <v>11</v>
      </c>
      <c r="P16" s="296">
        <v>15</v>
      </c>
      <c r="Q16" s="296">
        <v>5</v>
      </c>
      <c r="R16" s="297">
        <v>2</v>
      </c>
      <c r="S16" s="296">
        <v>1</v>
      </c>
      <c r="T16" s="302">
        <v>48</v>
      </c>
      <c r="V16" s="298"/>
      <c r="W16" s="298"/>
    </row>
    <row r="17" spans="1:23" ht="21" customHeight="1">
      <c r="A17" s="294">
        <v>24</v>
      </c>
      <c r="B17" s="295">
        <f>SUM(C17:T17)</f>
        <v>1041</v>
      </c>
      <c r="C17" s="296">
        <v>299</v>
      </c>
      <c r="D17" s="296">
        <v>212</v>
      </c>
      <c r="E17" s="296">
        <v>112</v>
      </c>
      <c r="F17" s="296">
        <v>94</v>
      </c>
      <c r="G17" s="296">
        <v>72</v>
      </c>
      <c r="H17" s="296">
        <v>57</v>
      </c>
      <c r="I17" s="296">
        <v>35</v>
      </c>
      <c r="J17" s="296">
        <v>26</v>
      </c>
      <c r="K17" s="296">
        <v>10</v>
      </c>
      <c r="L17" s="296">
        <v>14</v>
      </c>
      <c r="M17" s="296">
        <v>7</v>
      </c>
      <c r="N17" s="296">
        <v>10</v>
      </c>
      <c r="O17" s="296">
        <v>13</v>
      </c>
      <c r="P17" s="296">
        <v>17</v>
      </c>
      <c r="Q17" s="296">
        <v>6</v>
      </c>
      <c r="R17" s="297">
        <v>3</v>
      </c>
      <c r="S17" s="296">
        <v>2</v>
      </c>
      <c r="T17" s="302">
        <v>52</v>
      </c>
      <c r="V17" s="298"/>
      <c r="W17" s="298"/>
    </row>
    <row r="18" spans="1:23" ht="21" customHeight="1">
      <c r="A18" s="294">
        <v>25</v>
      </c>
      <c r="B18" s="295">
        <f>SUM(C18:T18)</f>
        <v>1103</v>
      </c>
      <c r="C18" s="296">
        <v>359</v>
      </c>
      <c r="D18" s="296">
        <v>200</v>
      </c>
      <c r="E18" s="296">
        <v>128</v>
      </c>
      <c r="F18" s="296">
        <v>96</v>
      </c>
      <c r="G18" s="296">
        <v>70</v>
      </c>
      <c r="H18" s="296">
        <v>38</v>
      </c>
      <c r="I18" s="296">
        <v>39</v>
      </c>
      <c r="J18" s="296">
        <v>28</v>
      </c>
      <c r="K18" s="296">
        <v>9</v>
      </c>
      <c r="L18" s="296">
        <v>18</v>
      </c>
      <c r="M18" s="296">
        <v>9</v>
      </c>
      <c r="N18" s="296">
        <v>5</v>
      </c>
      <c r="O18" s="296">
        <v>6</v>
      </c>
      <c r="P18" s="296">
        <v>20</v>
      </c>
      <c r="Q18" s="296">
        <v>6</v>
      </c>
      <c r="R18" s="297">
        <v>3</v>
      </c>
      <c r="S18" s="296">
        <v>9</v>
      </c>
      <c r="T18" s="302">
        <v>60</v>
      </c>
      <c r="V18" s="298"/>
      <c r="W18" s="298"/>
    </row>
    <row r="19" spans="22:23" ht="21" customHeight="1">
      <c r="V19" s="303"/>
      <c r="W19" s="303"/>
    </row>
    <row r="20" spans="22:23" ht="13.5">
      <c r="V20" s="303"/>
      <c r="W20" s="303"/>
    </row>
    <row r="22" spans="22:23" ht="13.5">
      <c r="V22" s="298"/>
      <c r="W22" s="298"/>
    </row>
    <row r="28" ht="13.5">
      <c r="W28" s="304"/>
    </row>
    <row r="39" spans="21:26" ht="13.5">
      <c r="U39" s="298"/>
      <c r="V39" s="298"/>
      <c r="W39" s="298"/>
      <c r="X39" s="298"/>
      <c r="Z39" s="298"/>
    </row>
    <row r="40" spans="21:27" ht="13.5">
      <c r="U40" s="303"/>
      <c r="V40" s="303"/>
      <c r="W40" s="303"/>
      <c r="X40" s="303"/>
      <c r="Y40" s="303"/>
      <c r="Z40" s="303"/>
      <c r="AA40" s="303"/>
    </row>
    <row r="41" spans="21:26" ht="13.5">
      <c r="U41" s="303"/>
      <c r="V41" s="303"/>
      <c r="W41" s="303"/>
      <c r="X41" s="303"/>
      <c r="Y41" s="303"/>
      <c r="Z41" s="303"/>
    </row>
    <row r="43" ht="9" customHeight="1"/>
    <row r="44" ht="13.5" customHeight="1">
      <c r="T44" s="305" t="s">
        <v>1056</v>
      </c>
    </row>
    <row r="45" spans="2:20" ht="16.5" customHeight="1">
      <c r="B45" s="306"/>
      <c r="C45" s="1556" t="s">
        <v>435</v>
      </c>
      <c r="D45" s="1557"/>
      <c r="E45" s="1556" t="s">
        <v>738</v>
      </c>
      <c r="F45" s="1557"/>
      <c r="G45" s="1556" t="s">
        <v>314</v>
      </c>
      <c r="H45" s="1557"/>
      <c r="I45" s="1556" t="s">
        <v>747</v>
      </c>
      <c r="J45" s="1557"/>
      <c r="K45" s="1556" t="s">
        <v>315</v>
      </c>
      <c r="L45" s="1557"/>
      <c r="M45" s="1556" t="s">
        <v>739</v>
      </c>
      <c r="N45" s="1557"/>
      <c r="O45" s="1556" t="s">
        <v>316</v>
      </c>
      <c r="P45" s="1557"/>
      <c r="Q45" s="1556" t="s">
        <v>324</v>
      </c>
      <c r="R45" s="1557"/>
      <c r="S45" s="1556" t="s">
        <v>986</v>
      </c>
      <c r="T45" s="1557"/>
    </row>
    <row r="46" spans="2:20" ht="16.5" customHeight="1">
      <c r="B46" s="307" t="s">
        <v>1077</v>
      </c>
      <c r="C46" s="1554">
        <f>'- 38 -'!H14</f>
        <v>60.2</v>
      </c>
      <c r="D46" s="1555"/>
      <c r="E46" s="1554">
        <f>C17/'- 38 -'!$B$14*100</f>
        <v>11.429663608562691</v>
      </c>
      <c r="F46" s="1555"/>
      <c r="G46" s="1554">
        <f>D17/'- 38 -'!$B$14*100</f>
        <v>8.103975535168196</v>
      </c>
      <c r="H46" s="1555"/>
      <c r="I46" s="1554">
        <f>E17/'- 38 -'!$B$14*100</f>
        <v>4.281345565749235</v>
      </c>
      <c r="J46" s="1555"/>
      <c r="K46" s="1554">
        <f>F17/'- 38 -'!$B$14*100</f>
        <v>3.5932721712538225</v>
      </c>
      <c r="L46" s="1555"/>
      <c r="M46" s="1554">
        <f>G17/'- 38 -'!$B$14*100</f>
        <v>2.7522935779816518</v>
      </c>
      <c r="N46" s="1555"/>
      <c r="O46" s="1554">
        <f>H17/'- 38 -'!$B$14*100</f>
        <v>2.1788990825688073</v>
      </c>
      <c r="P46" s="1555"/>
      <c r="Q46" s="1554">
        <f>I17/'- 38 -'!$B$14*100</f>
        <v>1.337920489296636</v>
      </c>
      <c r="R46" s="1555"/>
      <c r="S46" s="1554">
        <f>SUM(J17:T17)/'- 38 -'!$B$14*100</f>
        <v>6.116207951070336</v>
      </c>
      <c r="T46" s="1555"/>
    </row>
    <row r="47" spans="2:20" ht="16.5" customHeight="1">
      <c r="B47" s="307" t="s">
        <v>1240</v>
      </c>
      <c r="C47" s="1554">
        <f>'- 38 -'!H15</f>
        <v>58.2</v>
      </c>
      <c r="D47" s="1555"/>
      <c r="E47" s="1554">
        <f>C18/'- 38 -'!$B$15*100</f>
        <v>13.603637741568775</v>
      </c>
      <c r="F47" s="1555"/>
      <c r="G47" s="1554">
        <f>D18/'- 38 -'!$B$15*100</f>
        <v>7.578628268283441</v>
      </c>
      <c r="H47" s="1555"/>
      <c r="I47" s="1554">
        <f>E18/'- 38 -'!$B$15*100</f>
        <v>4.850322091701402</v>
      </c>
      <c r="J47" s="1555"/>
      <c r="K47" s="1554">
        <f>F18/'- 38 -'!$B$15*100</f>
        <v>3.6377415687760517</v>
      </c>
      <c r="L47" s="1555"/>
      <c r="M47" s="1554">
        <f>G18/'- 38 -'!$B$15*100</f>
        <v>2.6525198938992043</v>
      </c>
      <c r="N47" s="1555"/>
      <c r="O47" s="1554">
        <f>H18/'- 38 -'!$B$15*100</f>
        <v>1.4399393709738537</v>
      </c>
      <c r="P47" s="1555"/>
      <c r="Q47" s="1554">
        <f>I18/'- 38 -'!$B$15*100</f>
        <v>1.477832512315271</v>
      </c>
      <c r="R47" s="1555"/>
      <c r="S47" s="1554">
        <f>SUM(J18:T18)/'- 38 -'!$B$15*100</f>
        <v>6.555513452065176</v>
      </c>
      <c r="T47" s="1555"/>
    </row>
    <row r="49" spans="1:30" ht="13.5">
      <c r="A49" s="1166"/>
      <c r="B49" s="1166"/>
      <c r="C49" s="1166"/>
      <c r="D49" s="1166"/>
      <c r="E49" s="1166"/>
      <c r="F49" s="1166"/>
      <c r="G49" s="1166"/>
      <c r="H49" s="1166"/>
      <c r="I49" s="1166"/>
      <c r="J49" s="1166"/>
      <c r="K49" s="1166"/>
      <c r="L49" s="1166"/>
      <c r="M49" s="1166"/>
      <c r="N49" s="1167"/>
      <c r="O49" s="1167"/>
      <c r="P49" s="284"/>
      <c r="Q49" s="284"/>
      <c r="R49" s="284"/>
      <c r="S49" s="284"/>
      <c r="T49" s="284"/>
      <c r="U49" s="287"/>
      <c r="V49" s="287"/>
      <c r="W49" s="286"/>
      <c r="X49" s="286"/>
      <c r="Y49" s="286"/>
      <c r="Z49" s="286"/>
      <c r="AA49" s="286"/>
      <c r="AB49" s="286"/>
      <c r="AC49" s="286"/>
      <c r="AD49" s="286"/>
    </row>
    <row r="50" spans="1:30" ht="13.5">
      <c r="A50" s="1166"/>
      <c r="B50" s="1168"/>
      <c r="C50" s="1169" t="str">
        <f>C45</f>
        <v>佐賀</v>
      </c>
      <c r="D50" s="1169" t="str">
        <f>E45</f>
        <v>福岡</v>
      </c>
      <c r="E50" s="1169" t="str">
        <f>G45</f>
        <v>愛知</v>
      </c>
      <c r="F50" s="1169" t="str">
        <f>I45</f>
        <v>東京</v>
      </c>
      <c r="G50" s="1169" t="str">
        <f>K45</f>
        <v>大阪</v>
      </c>
      <c r="H50" s="1169" t="str">
        <f>M45</f>
        <v>長崎</v>
      </c>
      <c r="I50" s="1169" t="str">
        <f>O45</f>
        <v>広島</v>
      </c>
      <c r="J50" s="1169" t="str">
        <f>Q45</f>
        <v>神奈川</v>
      </c>
      <c r="K50" s="1169" t="str">
        <f>S45</f>
        <v>その他</v>
      </c>
      <c r="L50" s="1166"/>
      <c r="M50" s="1166"/>
      <c r="N50" s="1167"/>
      <c r="O50" s="1167"/>
      <c r="P50" s="284"/>
      <c r="Q50" s="284"/>
      <c r="R50" s="284"/>
      <c r="S50" s="284"/>
      <c r="T50" s="284"/>
      <c r="U50" s="287"/>
      <c r="V50" s="287"/>
      <c r="W50" s="286"/>
      <c r="X50" s="286"/>
      <c r="Y50" s="286"/>
      <c r="Z50" s="286"/>
      <c r="AA50" s="286"/>
      <c r="AB50" s="286"/>
      <c r="AC50" s="286"/>
      <c r="AD50" s="286"/>
    </row>
    <row r="51" spans="1:30" ht="13.5">
      <c r="A51" s="1166"/>
      <c r="B51" s="1168" t="str">
        <f>B46</f>
        <v>24年度</v>
      </c>
      <c r="C51" s="1169">
        <f>C46</f>
        <v>60.2</v>
      </c>
      <c r="D51" s="1169">
        <f>E46</f>
        <v>11.429663608562691</v>
      </c>
      <c r="E51" s="1169">
        <f>G46</f>
        <v>8.103975535168196</v>
      </c>
      <c r="F51" s="1169">
        <f>I46</f>
        <v>4.281345565749235</v>
      </c>
      <c r="G51" s="1169">
        <f>K46</f>
        <v>3.5932721712538225</v>
      </c>
      <c r="H51" s="1169">
        <f>M46</f>
        <v>2.7522935779816518</v>
      </c>
      <c r="I51" s="1169">
        <f>O46</f>
        <v>2.1788990825688073</v>
      </c>
      <c r="J51" s="1169">
        <f>Q46</f>
        <v>1.337920489296636</v>
      </c>
      <c r="K51" s="1169">
        <f>S46</f>
        <v>6.116207951070336</v>
      </c>
      <c r="L51" s="1166"/>
      <c r="M51" s="1166"/>
      <c r="N51" s="1167"/>
      <c r="O51" s="1167"/>
      <c r="P51" s="284"/>
      <c r="Q51" s="284"/>
      <c r="R51" s="284"/>
      <c r="S51" s="284"/>
      <c r="T51" s="284"/>
      <c r="U51" s="287"/>
      <c r="V51" s="287"/>
      <c r="W51" s="286"/>
      <c r="X51" s="286"/>
      <c r="Y51" s="286"/>
      <c r="Z51" s="286"/>
      <c r="AA51" s="286"/>
      <c r="AB51" s="286"/>
      <c r="AC51" s="286"/>
      <c r="AD51" s="286"/>
    </row>
    <row r="52" spans="1:15" ht="13.5">
      <c r="A52" s="1166"/>
      <c r="B52" s="1168" t="str">
        <f>B47</f>
        <v>25年度</v>
      </c>
      <c r="C52" s="1169">
        <f>C47</f>
        <v>58.2</v>
      </c>
      <c r="D52" s="1169">
        <f>E47</f>
        <v>13.603637741568775</v>
      </c>
      <c r="E52" s="1169">
        <f>G47</f>
        <v>7.578628268283441</v>
      </c>
      <c r="F52" s="1169">
        <f>I47</f>
        <v>4.850322091701402</v>
      </c>
      <c r="G52" s="1169">
        <f>K47</f>
        <v>3.6377415687760517</v>
      </c>
      <c r="H52" s="1169">
        <f>M47</f>
        <v>2.6525198938992043</v>
      </c>
      <c r="I52" s="1169">
        <f>O47</f>
        <v>1.4399393709738537</v>
      </c>
      <c r="J52" s="1169">
        <f>Q47</f>
        <v>1.477832512315271</v>
      </c>
      <c r="K52" s="1169">
        <f>S47</f>
        <v>6.555513452065176</v>
      </c>
      <c r="L52" s="1166"/>
      <c r="M52" s="1166"/>
      <c r="N52" s="1166"/>
      <c r="O52" s="1166"/>
    </row>
    <row r="53" spans="1:15" ht="13.5">
      <c r="A53" s="1166"/>
      <c r="B53" s="1166"/>
      <c r="C53" s="1166"/>
      <c r="D53" s="1166"/>
      <c r="E53" s="1166"/>
      <c r="F53" s="1166"/>
      <c r="G53" s="1166"/>
      <c r="H53" s="1166"/>
      <c r="I53" s="1166"/>
      <c r="J53" s="1166"/>
      <c r="K53" s="1166"/>
      <c r="L53" s="1166"/>
      <c r="M53" s="1166"/>
      <c r="N53" s="1166"/>
      <c r="O53" s="1166"/>
    </row>
    <row r="54" spans="1:15" ht="13.5">
      <c r="A54" s="1166"/>
      <c r="B54" s="1166"/>
      <c r="C54" s="1166"/>
      <c r="D54" s="1166"/>
      <c r="E54" s="1166"/>
      <c r="F54" s="1166"/>
      <c r="G54" s="1166"/>
      <c r="H54" s="1166"/>
      <c r="I54" s="1166"/>
      <c r="J54" s="1166"/>
      <c r="K54" s="1166"/>
      <c r="L54" s="1166"/>
      <c r="M54" s="1166"/>
      <c r="N54" s="1166"/>
      <c r="O54" s="1166"/>
    </row>
    <row r="55" spans="1:15" ht="13.5">
      <c r="A55" s="1166"/>
      <c r="B55" s="1166"/>
      <c r="C55" s="1166"/>
      <c r="D55" s="1166"/>
      <c r="E55" s="1166"/>
      <c r="F55" s="1166"/>
      <c r="G55" s="1166"/>
      <c r="H55" s="1166"/>
      <c r="I55" s="1166"/>
      <c r="J55" s="1166"/>
      <c r="K55" s="1166"/>
      <c r="L55" s="1166"/>
      <c r="M55" s="1166"/>
      <c r="N55" s="1166"/>
      <c r="O55" s="1166"/>
    </row>
  </sheetData>
  <sheetProtection/>
  <mergeCells count="46">
    <mergeCell ref="C47:D47"/>
    <mergeCell ref="E47:F47"/>
    <mergeCell ref="M47:N47"/>
    <mergeCell ref="T5:T6"/>
    <mergeCell ref="C46:D46"/>
    <mergeCell ref="E46:F46"/>
    <mergeCell ref="G46:H46"/>
    <mergeCell ref="Q47:R47"/>
    <mergeCell ref="S47:T47"/>
    <mergeCell ref="C45:D45"/>
    <mergeCell ref="E45:F45"/>
    <mergeCell ref="S45:T45"/>
    <mergeCell ref="K46:L46"/>
    <mergeCell ref="G45:H45"/>
    <mergeCell ref="O47:P47"/>
    <mergeCell ref="I46:J46"/>
    <mergeCell ref="M45:N45"/>
    <mergeCell ref="O45:P45"/>
    <mergeCell ref="K45:L45"/>
    <mergeCell ref="K47:L47"/>
    <mergeCell ref="L5:L6"/>
    <mergeCell ref="R5:R6"/>
    <mergeCell ref="S5:S6"/>
    <mergeCell ref="G47:H47"/>
    <mergeCell ref="I47:J47"/>
    <mergeCell ref="I45:J45"/>
    <mergeCell ref="K5:K6"/>
    <mergeCell ref="S46:T46"/>
    <mergeCell ref="J5:J6"/>
    <mergeCell ref="O46:P46"/>
    <mergeCell ref="M5:M6"/>
    <mergeCell ref="N5:N6"/>
    <mergeCell ref="Q46:R46"/>
    <mergeCell ref="Q5:Q6"/>
    <mergeCell ref="O5:O6"/>
    <mergeCell ref="P5:P6"/>
    <mergeCell ref="Q45:R45"/>
    <mergeCell ref="M46:N46"/>
    <mergeCell ref="A5:A6"/>
    <mergeCell ref="H5:H6"/>
    <mergeCell ref="F5:F6"/>
    <mergeCell ref="I5:I6"/>
    <mergeCell ref="C5:C6"/>
    <mergeCell ref="D5:D6"/>
    <mergeCell ref="E5:E6"/>
    <mergeCell ref="G5:G6"/>
  </mergeCells>
  <conditionalFormatting sqref="A1:IV65536">
    <cfRule type="expression" priority="1" dxfId="6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2"/>
  <headerFooter alignWithMargins="0">
    <oddFooter>&amp;C&amp;A</oddFooter>
  </headerFooter>
  <drawing r:id="rId1"/>
</worksheet>
</file>

<file path=xl/worksheets/sheet43.xml><?xml version="1.0" encoding="utf-8"?>
<worksheet xmlns="http://schemas.openxmlformats.org/spreadsheetml/2006/main" xmlns:r="http://schemas.openxmlformats.org/officeDocument/2006/relationships">
  <sheetPr codeName="Sheet45">
    <tabColor theme="5" tint="0.5999900102615356"/>
  </sheetPr>
  <dimension ref="A1:J40"/>
  <sheetViews>
    <sheetView showGridLines="0" showZeros="0" zoomScaleSheetLayoutView="100" workbookViewId="0" topLeftCell="A1">
      <selection activeCell="J34" sqref="J34"/>
    </sheetView>
  </sheetViews>
  <sheetFormatPr defaultColWidth="7.75390625" defaultRowHeight="13.5"/>
  <cols>
    <col min="1" max="1" width="5.00390625" style="216" customWidth="1"/>
    <col min="2" max="2" width="26.875" style="216" customWidth="1"/>
    <col min="3" max="3" width="8.50390625" style="216" customWidth="1"/>
    <col min="4" max="5" width="8.375" style="216" customWidth="1"/>
    <col min="6" max="8" width="8.50390625" style="216" customWidth="1"/>
    <col min="9" max="9" width="2.50390625" style="216" customWidth="1"/>
    <col min="10" max="16384" width="7.75390625" style="216" customWidth="1"/>
  </cols>
  <sheetData>
    <row r="1" ht="24" customHeight="1">
      <c r="A1" s="273" t="s">
        <v>447</v>
      </c>
    </row>
    <row r="2" ht="18" customHeight="1">
      <c r="A2" s="274"/>
    </row>
    <row r="3" ht="18" customHeight="1">
      <c r="A3" s="275" t="s">
        <v>1251</v>
      </c>
    </row>
    <row r="4" ht="12" customHeight="1">
      <c r="A4" s="275"/>
    </row>
    <row r="5" ht="18" customHeight="1">
      <c r="A5" s="275" t="s">
        <v>1252</v>
      </c>
    </row>
    <row r="6" ht="18" customHeight="1">
      <c r="A6" s="276"/>
    </row>
    <row r="7" ht="18" customHeight="1">
      <c r="A7" s="275"/>
    </row>
    <row r="8" ht="8.25" customHeight="1"/>
    <row r="9" ht="8.25" customHeight="1"/>
    <row r="10" spans="1:8" ht="23.25" customHeight="1">
      <c r="A10" s="222" t="s">
        <v>448</v>
      </c>
      <c r="H10" s="223" t="s">
        <v>257</v>
      </c>
    </row>
    <row r="11" spans="1:8" ht="20.25" customHeight="1">
      <c r="A11" s="1563" t="s">
        <v>436</v>
      </c>
      <c r="B11" s="1564"/>
      <c r="C11" s="234" t="s">
        <v>543</v>
      </c>
      <c r="D11" s="235"/>
      <c r="E11" s="226"/>
      <c r="F11" s="277" t="s">
        <v>437</v>
      </c>
      <c r="G11" s="277"/>
      <c r="H11" s="278"/>
    </row>
    <row r="12" spans="1:8" ht="20.25" customHeight="1">
      <c r="A12" s="1565"/>
      <c r="B12" s="1566"/>
      <c r="C12" s="229" t="s">
        <v>915</v>
      </c>
      <c r="D12" s="229" t="s">
        <v>935</v>
      </c>
      <c r="E12" s="229" t="s">
        <v>936</v>
      </c>
      <c r="F12" s="229" t="s">
        <v>915</v>
      </c>
      <c r="G12" s="229" t="s">
        <v>935</v>
      </c>
      <c r="H12" s="229" t="s">
        <v>936</v>
      </c>
    </row>
    <row r="13" spans="1:8" s="269" customFormat="1" ht="26.25" customHeight="1" hidden="1">
      <c r="A13" s="1560" t="s">
        <v>449</v>
      </c>
      <c r="B13" s="279" t="s">
        <v>438</v>
      </c>
      <c r="C13" s="280">
        <v>2</v>
      </c>
      <c r="D13" s="280">
        <v>2</v>
      </c>
      <c r="E13" s="280">
        <v>0</v>
      </c>
      <c r="F13" s="281">
        <v>4</v>
      </c>
      <c r="G13" s="281">
        <v>3</v>
      </c>
      <c r="H13" s="281">
        <v>1</v>
      </c>
    </row>
    <row r="14" spans="1:8" s="269" customFormat="1" ht="26.25" customHeight="1" hidden="1">
      <c r="A14" s="1561"/>
      <c r="B14" s="282" t="s">
        <v>450</v>
      </c>
      <c r="C14" s="280">
        <v>2</v>
      </c>
      <c r="D14" s="280">
        <v>2</v>
      </c>
      <c r="E14" s="280">
        <v>0</v>
      </c>
      <c r="F14" s="280">
        <v>1</v>
      </c>
      <c r="G14" s="280">
        <v>1</v>
      </c>
      <c r="H14" s="280" t="s">
        <v>718</v>
      </c>
    </row>
    <row r="15" spans="1:8" s="269" customFormat="1" ht="26.25" customHeight="1" hidden="1">
      <c r="A15" s="1561"/>
      <c r="B15" s="282" t="s">
        <v>451</v>
      </c>
      <c r="C15" s="280">
        <v>0</v>
      </c>
      <c r="D15" s="280">
        <v>0</v>
      </c>
      <c r="E15" s="280">
        <v>0</v>
      </c>
      <c r="F15" s="280">
        <v>0</v>
      </c>
      <c r="G15" s="280">
        <v>0</v>
      </c>
      <c r="H15" s="280">
        <v>0</v>
      </c>
    </row>
    <row r="16" spans="1:8" s="269" customFormat="1" ht="26.25" customHeight="1" hidden="1">
      <c r="A16" s="1561"/>
      <c r="B16" s="282" t="s">
        <v>452</v>
      </c>
      <c r="C16" s="280">
        <v>0</v>
      </c>
      <c r="D16" s="280">
        <v>0</v>
      </c>
      <c r="E16" s="280">
        <v>0</v>
      </c>
      <c r="F16" s="280">
        <v>0</v>
      </c>
      <c r="G16" s="280">
        <v>0</v>
      </c>
      <c r="H16" s="280">
        <v>0</v>
      </c>
    </row>
    <row r="17" spans="1:8" s="269" customFormat="1" ht="26.25" customHeight="1" hidden="1">
      <c r="A17" s="1561"/>
      <c r="B17" s="282" t="s">
        <v>1083</v>
      </c>
      <c r="C17" s="280">
        <v>0</v>
      </c>
      <c r="D17" s="280">
        <v>0</v>
      </c>
      <c r="E17" s="280">
        <v>0</v>
      </c>
      <c r="F17" s="280">
        <v>0</v>
      </c>
      <c r="G17" s="280">
        <v>0</v>
      </c>
      <c r="H17" s="280">
        <v>0</v>
      </c>
    </row>
    <row r="18" spans="1:8" s="269" customFormat="1" ht="26.25" customHeight="1" hidden="1">
      <c r="A18" s="1561"/>
      <c r="B18" s="279" t="s">
        <v>125</v>
      </c>
      <c r="C18" s="280">
        <v>0</v>
      </c>
      <c r="D18" s="280">
        <v>0</v>
      </c>
      <c r="E18" s="280">
        <v>0</v>
      </c>
      <c r="F18" s="281">
        <v>2</v>
      </c>
      <c r="G18" s="280">
        <v>2</v>
      </c>
      <c r="H18" s="280" t="s">
        <v>344</v>
      </c>
    </row>
    <row r="19" spans="1:8" s="269" customFormat="1" ht="26.25" customHeight="1" hidden="1">
      <c r="A19" s="1562"/>
      <c r="B19" s="279" t="s">
        <v>453</v>
      </c>
      <c r="C19" s="280">
        <v>0</v>
      </c>
      <c r="D19" s="280">
        <v>0</v>
      </c>
      <c r="E19" s="280">
        <v>0</v>
      </c>
      <c r="F19" s="281">
        <v>1</v>
      </c>
      <c r="G19" s="280" t="s">
        <v>350</v>
      </c>
      <c r="H19" s="281">
        <v>1</v>
      </c>
    </row>
    <row r="20" spans="1:8" s="269" customFormat="1" ht="26.25" customHeight="1" hidden="1">
      <c r="A20" s="1560" t="s">
        <v>454</v>
      </c>
      <c r="B20" s="279" t="s">
        <v>438</v>
      </c>
      <c r="C20" s="280">
        <v>2</v>
      </c>
      <c r="D20" s="280">
        <v>1</v>
      </c>
      <c r="E20" s="280">
        <v>1</v>
      </c>
      <c r="F20" s="281">
        <v>2</v>
      </c>
      <c r="G20" s="281">
        <v>2</v>
      </c>
      <c r="H20" s="280" t="s">
        <v>718</v>
      </c>
    </row>
    <row r="21" spans="1:8" s="269" customFormat="1" ht="26.25" customHeight="1" hidden="1">
      <c r="A21" s="1561"/>
      <c r="B21" s="282" t="s">
        <v>450</v>
      </c>
      <c r="C21" s="280">
        <v>2</v>
      </c>
      <c r="D21" s="280">
        <v>1</v>
      </c>
      <c r="E21" s="280">
        <v>1</v>
      </c>
      <c r="F21" s="280">
        <v>1</v>
      </c>
      <c r="G21" s="280">
        <v>1</v>
      </c>
      <c r="H21" s="280">
        <v>0</v>
      </c>
    </row>
    <row r="22" spans="1:8" s="269" customFormat="1" ht="26.25" customHeight="1" hidden="1">
      <c r="A22" s="1561"/>
      <c r="B22" s="282" t="s">
        <v>451</v>
      </c>
      <c r="C22" s="280">
        <v>0</v>
      </c>
      <c r="D22" s="280">
        <v>0</v>
      </c>
      <c r="E22" s="280">
        <v>0</v>
      </c>
      <c r="F22" s="280">
        <v>0</v>
      </c>
      <c r="G22" s="280">
        <v>0</v>
      </c>
      <c r="H22" s="280">
        <v>0</v>
      </c>
    </row>
    <row r="23" spans="1:8" s="269" customFormat="1" ht="26.25" customHeight="1" hidden="1">
      <c r="A23" s="1561"/>
      <c r="B23" s="282" t="s">
        <v>452</v>
      </c>
      <c r="C23" s="280">
        <v>0</v>
      </c>
      <c r="D23" s="280">
        <v>0</v>
      </c>
      <c r="E23" s="280">
        <v>0</v>
      </c>
      <c r="F23" s="280">
        <v>0</v>
      </c>
      <c r="G23" s="280">
        <v>0</v>
      </c>
      <c r="H23" s="280">
        <v>0</v>
      </c>
    </row>
    <row r="24" spans="1:8" s="269" customFormat="1" ht="26.25" customHeight="1" hidden="1">
      <c r="A24" s="1561"/>
      <c r="B24" s="282" t="s">
        <v>1083</v>
      </c>
      <c r="C24" s="280">
        <v>0</v>
      </c>
      <c r="D24" s="280">
        <v>0</v>
      </c>
      <c r="E24" s="280">
        <v>0</v>
      </c>
      <c r="F24" s="280" t="s">
        <v>344</v>
      </c>
      <c r="G24" s="280">
        <v>0</v>
      </c>
      <c r="H24" s="280" t="s">
        <v>344</v>
      </c>
    </row>
    <row r="25" spans="1:8" s="269" customFormat="1" ht="26.25" customHeight="1" hidden="1">
      <c r="A25" s="1561"/>
      <c r="B25" s="279" t="s">
        <v>125</v>
      </c>
      <c r="C25" s="280">
        <v>0</v>
      </c>
      <c r="D25" s="280">
        <v>0</v>
      </c>
      <c r="E25" s="280">
        <v>0</v>
      </c>
      <c r="F25" s="280" t="s">
        <v>344</v>
      </c>
      <c r="G25" s="280">
        <v>0</v>
      </c>
      <c r="H25" s="280" t="s">
        <v>344</v>
      </c>
    </row>
    <row r="26" spans="1:8" s="269" customFormat="1" ht="26.25" customHeight="1" hidden="1">
      <c r="A26" s="1562"/>
      <c r="B26" s="279" t="s">
        <v>453</v>
      </c>
      <c r="C26" s="280">
        <v>0</v>
      </c>
      <c r="D26" s="280">
        <v>0</v>
      </c>
      <c r="E26" s="280">
        <v>0</v>
      </c>
      <c r="F26" s="281">
        <v>1</v>
      </c>
      <c r="G26" s="281">
        <v>1</v>
      </c>
      <c r="H26" s="280" t="s">
        <v>350</v>
      </c>
    </row>
    <row r="27" spans="1:8" s="269" customFormat="1" ht="26.25" customHeight="1" hidden="1">
      <c r="A27" s="1560" t="s">
        <v>455</v>
      </c>
      <c r="B27" s="279" t="s">
        <v>438</v>
      </c>
      <c r="C27" s="281">
        <v>56</v>
      </c>
      <c r="D27" s="281">
        <v>36</v>
      </c>
      <c r="E27" s="281">
        <v>20</v>
      </c>
      <c r="F27" s="281">
        <v>78</v>
      </c>
      <c r="G27" s="281">
        <v>53</v>
      </c>
      <c r="H27" s="281">
        <v>25</v>
      </c>
    </row>
    <row r="28" spans="1:8" s="269" customFormat="1" ht="26.25" customHeight="1" hidden="1">
      <c r="A28" s="1561"/>
      <c r="B28" s="282" t="s">
        <v>450</v>
      </c>
      <c r="C28" s="281">
        <f>SUM(D28:E28)</f>
        <v>56</v>
      </c>
      <c r="D28" s="281">
        <v>36</v>
      </c>
      <c r="E28" s="281">
        <v>20</v>
      </c>
      <c r="F28" s="280" t="s">
        <v>718</v>
      </c>
      <c r="G28" s="280" t="s">
        <v>718</v>
      </c>
      <c r="H28" s="280">
        <v>0</v>
      </c>
    </row>
    <row r="29" spans="1:8" s="269" customFormat="1" ht="26.25" customHeight="1" hidden="1">
      <c r="A29" s="1561"/>
      <c r="B29" s="282" t="s">
        <v>451</v>
      </c>
      <c r="C29" s="280">
        <v>0</v>
      </c>
      <c r="D29" s="280">
        <v>0</v>
      </c>
      <c r="E29" s="280">
        <v>0</v>
      </c>
      <c r="F29" s="280">
        <v>0</v>
      </c>
      <c r="G29" s="280">
        <v>0</v>
      </c>
      <c r="H29" s="280">
        <v>0</v>
      </c>
    </row>
    <row r="30" spans="1:8" s="269" customFormat="1" ht="26.25" customHeight="1" hidden="1">
      <c r="A30" s="1561"/>
      <c r="B30" s="282" t="s">
        <v>452</v>
      </c>
      <c r="C30" s="280">
        <v>0</v>
      </c>
      <c r="D30" s="280">
        <v>0</v>
      </c>
      <c r="E30" s="280">
        <v>0</v>
      </c>
      <c r="F30" s="280">
        <v>0</v>
      </c>
      <c r="G30" s="280">
        <v>0</v>
      </c>
      <c r="H30" s="280">
        <v>0</v>
      </c>
    </row>
    <row r="31" spans="1:8" s="269" customFormat="1" ht="26.25" customHeight="1" hidden="1">
      <c r="A31" s="1561"/>
      <c r="B31" s="282" t="s">
        <v>1083</v>
      </c>
      <c r="C31" s="280">
        <v>0</v>
      </c>
      <c r="D31" s="280">
        <v>0</v>
      </c>
      <c r="E31" s="280">
        <v>0</v>
      </c>
      <c r="F31" s="280">
        <v>1</v>
      </c>
      <c r="G31" s="280">
        <v>0</v>
      </c>
      <c r="H31" s="280">
        <v>1</v>
      </c>
    </row>
    <row r="32" spans="1:8" s="269" customFormat="1" ht="26.25" customHeight="1" hidden="1">
      <c r="A32" s="1561"/>
      <c r="B32" s="279" t="s">
        <v>125</v>
      </c>
      <c r="C32" s="280">
        <v>0</v>
      </c>
      <c r="D32" s="280">
        <v>0</v>
      </c>
      <c r="E32" s="280">
        <v>0</v>
      </c>
      <c r="F32" s="281">
        <v>8</v>
      </c>
      <c r="G32" s="281">
        <v>6</v>
      </c>
      <c r="H32" s="281">
        <v>2</v>
      </c>
    </row>
    <row r="33" spans="1:8" s="269" customFormat="1" ht="26.25" customHeight="1" hidden="1">
      <c r="A33" s="1562"/>
      <c r="B33" s="279" t="s">
        <v>453</v>
      </c>
      <c r="C33" s="280" t="s">
        <v>350</v>
      </c>
      <c r="D33" s="280" t="s">
        <v>350</v>
      </c>
      <c r="E33" s="280">
        <v>0</v>
      </c>
      <c r="F33" s="281">
        <v>69</v>
      </c>
      <c r="G33" s="281">
        <v>47</v>
      </c>
      <c r="H33" s="281">
        <v>22</v>
      </c>
    </row>
    <row r="34" spans="1:10" s="269" customFormat="1" ht="26.25" customHeight="1">
      <c r="A34" s="1560" t="s">
        <v>456</v>
      </c>
      <c r="B34" s="279" t="s">
        <v>438</v>
      </c>
      <c r="C34" s="283">
        <f aca="true" t="shared" si="0" ref="C34:H34">SUM(C35:C40)</f>
        <v>104</v>
      </c>
      <c r="D34" s="283">
        <f t="shared" si="0"/>
        <v>63</v>
      </c>
      <c r="E34" s="283">
        <f t="shared" si="0"/>
        <v>41</v>
      </c>
      <c r="F34" s="283">
        <f t="shared" si="0"/>
        <v>99</v>
      </c>
      <c r="G34" s="283">
        <f t="shared" si="0"/>
        <v>63</v>
      </c>
      <c r="H34" s="283">
        <f t="shared" si="0"/>
        <v>36</v>
      </c>
      <c r="J34" s="284"/>
    </row>
    <row r="35" spans="1:8" s="269" customFormat="1" ht="26.25" customHeight="1">
      <c r="A35" s="1561"/>
      <c r="B35" s="282" t="s">
        <v>457</v>
      </c>
      <c r="C35" s="283">
        <f aca="true" t="shared" si="1" ref="C35:C40">SUM(D35:E35)</f>
        <v>99</v>
      </c>
      <c r="D35" s="283">
        <v>59</v>
      </c>
      <c r="E35" s="283">
        <v>40</v>
      </c>
      <c r="F35" s="283">
        <f aca="true" t="shared" si="2" ref="F35:F40">SUM(G35:H35)</f>
        <v>0</v>
      </c>
      <c r="G35" s="283">
        <v>0</v>
      </c>
      <c r="H35" s="283">
        <v>0</v>
      </c>
    </row>
    <row r="36" spans="1:8" s="269" customFormat="1" ht="26.25" customHeight="1">
      <c r="A36" s="1561"/>
      <c r="B36" s="282" t="s">
        <v>458</v>
      </c>
      <c r="C36" s="283">
        <f t="shared" si="1"/>
        <v>0</v>
      </c>
      <c r="D36" s="283">
        <v>0</v>
      </c>
      <c r="E36" s="283">
        <v>0</v>
      </c>
      <c r="F36" s="283">
        <f t="shared" si="2"/>
        <v>0</v>
      </c>
      <c r="G36" s="283">
        <v>0</v>
      </c>
      <c r="H36" s="283">
        <v>0</v>
      </c>
    </row>
    <row r="37" spans="1:8" s="269" customFormat="1" ht="26.25" customHeight="1">
      <c r="A37" s="1561"/>
      <c r="B37" s="282" t="s">
        <v>459</v>
      </c>
      <c r="C37" s="283">
        <f t="shared" si="1"/>
        <v>0</v>
      </c>
      <c r="D37" s="283">
        <v>0</v>
      </c>
      <c r="E37" s="283">
        <v>0</v>
      </c>
      <c r="F37" s="283">
        <f t="shared" si="2"/>
        <v>0</v>
      </c>
      <c r="G37" s="283">
        <v>0</v>
      </c>
      <c r="H37" s="283">
        <v>0</v>
      </c>
    </row>
    <row r="38" spans="1:8" s="269" customFormat="1" ht="26.25" customHeight="1">
      <c r="A38" s="1561"/>
      <c r="B38" s="282" t="s">
        <v>1083</v>
      </c>
      <c r="C38" s="283">
        <f t="shared" si="1"/>
        <v>0</v>
      </c>
      <c r="D38" s="283">
        <v>0</v>
      </c>
      <c r="E38" s="283">
        <v>0</v>
      </c>
      <c r="F38" s="283">
        <f t="shared" si="2"/>
        <v>3</v>
      </c>
      <c r="G38" s="283">
        <v>2</v>
      </c>
      <c r="H38" s="283">
        <v>1</v>
      </c>
    </row>
    <row r="39" spans="1:8" s="269" customFormat="1" ht="26.25" customHeight="1">
      <c r="A39" s="1561"/>
      <c r="B39" s="279" t="s">
        <v>125</v>
      </c>
      <c r="C39" s="283">
        <f t="shared" si="1"/>
        <v>0</v>
      </c>
      <c r="D39" s="283">
        <v>0</v>
      </c>
      <c r="E39" s="283">
        <v>0</v>
      </c>
      <c r="F39" s="283">
        <f t="shared" si="2"/>
        <v>20</v>
      </c>
      <c r="G39" s="283">
        <v>16</v>
      </c>
      <c r="H39" s="283">
        <v>4</v>
      </c>
    </row>
    <row r="40" spans="1:8" s="269" customFormat="1" ht="26.25" customHeight="1">
      <c r="A40" s="1562"/>
      <c r="B40" s="279" t="s">
        <v>453</v>
      </c>
      <c r="C40" s="283">
        <f t="shared" si="1"/>
        <v>5</v>
      </c>
      <c r="D40" s="283">
        <v>4</v>
      </c>
      <c r="E40" s="283">
        <v>1</v>
      </c>
      <c r="F40" s="283">
        <f t="shared" si="2"/>
        <v>76</v>
      </c>
      <c r="G40" s="283">
        <v>45</v>
      </c>
      <c r="H40" s="283">
        <v>31</v>
      </c>
    </row>
    <row r="41" s="269" customFormat="1" ht="12"/>
    <row r="42" s="269" customFormat="1" ht="12"/>
    <row r="43" s="269" customFormat="1" ht="12"/>
    <row r="44" s="269" customFormat="1" ht="12"/>
    <row r="45" s="269" customFormat="1" ht="12"/>
    <row r="46" s="269" customFormat="1" ht="12"/>
    <row r="47" s="269" customFormat="1" ht="12"/>
    <row r="48" s="269" customFormat="1" ht="12"/>
    <row r="49" s="269" customFormat="1" ht="12"/>
    <row r="50" s="269" customFormat="1" ht="12"/>
    <row r="51" s="269" customFormat="1" ht="12"/>
  </sheetData>
  <sheetProtection/>
  <mergeCells count="5">
    <mergeCell ref="A34:A40"/>
    <mergeCell ref="A11:B12"/>
    <mergeCell ref="A13:A19"/>
    <mergeCell ref="A20:A26"/>
    <mergeCell ref="A27:A33"/>
  </mergeCells>
  <conditionalFormatting sqref="A1:IV65536">
    <cfRule type="expression" priority="1" dxfId="6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44.xml><?xml version="1.0" encoding="utf-8"?>
<worksheet xmlns="http://schemas.openxmlformats.org/spreadsheetml/2006/main" xmlns:r="http://schemas.openxmlformats.org/officeDocument/2006/relationships">
  <sheetPr codeName="Sheet46">
    <tabColor theme="5" tint="0.5999900102615356"/>
  </sheetPr>
  <dimension ref="A1:S50"/>
  <sheetViews>
    <sheetView showGridLines="0" zoomScaleSheetLayoutView="100" workbookViewId="0" topLeftCell="A1">
      <selection activeCell="J34" sqref="J34"/>
    </sheetView>
  </sheetViews>
  <sheetFormatPr defaultColWidth="7.75390625" defaultRowHeight="13.5"/>
  <cols>
    <col min="1" max="1" width="2.25390625" style="216" customWidth="1"/>
    <col min="2" max="2" width="5.375" style="216" customWidth="1"/>
    <col min="3" max="4" width="4.875" style="216" customWidth="1"/>
    <col min="5" max="6" width="4.25390625" style="216" customWidth="1"/>
    <col min="7" max="17" width="5.00390625" style="216" customWidth="1"/>
    <col min="18" max="18" width="5.375" style="216" customWidth="1"/>
    <col min="19" max="19" width="5.00390625" style="216" customWidth="1"/>
    <col min="20" max="32" width="8.00390625" style="216" customWidth="1"/>
    <col min="33" max="16384" width="7.75390625" style="216" customWidth="1"/>
  </cols>
  <sheetData>
    <row r="1" spans="1:16" ht="21" customHeight="1">
      <c r="A1" s="222" t="s">
        <v>460</v>
      </c>
      <c r="P1" s="223" t="s">
        <v>461</v>
      </c>
    </row>
    <row r="2" spans="1:16" ht="47.25" customHeight="1">
      <c r="A2" s="224"/>
      <c r="B2" s="1590" t="s">
        <v>462</v>
      </c>
      <c r="C2" s="1591"/>
      <c r="D2" s="1592"/>
      <c r="E2" s="1573" t="s">
        <v>439</v>
      </c>
      <c r="F2" s="1585"/>
      <c r="G2" s="225" t="s">
        <v>440</v>
      </c>
      <c r="H2" s="226"/>
      <c r="I2" s="227" t="s">
        <v>441</v>
      </c>
      <c r="J2" s="226"/>
      <c r="K2" s="1573" t="s">
        <v>463</v>
      </c>
      <c r="L2" s="1577"/>
      <c r="M2" s="1586" t="s">
        <v>464</v>
      </c>
      <c r="N2" s="1574"/>
      <c r="O2" s="227" t="s">
        <v>465</v>
      </c>
      <c r="P2" s="226"/>
    </row>
    <row r="3" spans="1:16" ht="18" customHeight="1">
      <c r="A3" s="228"/>
      <c r="B3" s="229" t="s">
        <v>915</v>
      </c>
      <c r="C3" s="229" t="s">
        <v>935</v>
      </c>
      <c r="D3" s="229" t="s">
        <v>936</v>
      </c>
      <c r="E3" s="229" t="s">
        <v>935</v>
      </c>
      <c r="F3" s="229" t="s">
        <v>936</v>
      </c>
      <c r="G3" s="229" t="s">
        <v>935</v>
      </c>
      <c r="H3" s="229" t="s">
        <v>936</v>
      </c>
      <c r="I3" s="229" t="s">
        <v>935</v>
      </c>
      <c r="J3" s="229" t="s">
        <v>936</v>
      </c>
      <c r="K3" s="229" t="s">
        <v>935</v>
      </c>
      <c r="L3" s="229" t="s">
        <v>936</v>
      </c>
      <c r="M3" s="229" t="s">
        <v>935</v>
      </c>
      <c r="N3" s="229" t="s">
        <v>936</v>
      </c>
      <c r="O3" s="229" t="s">
        <v>935</v>
      </c>
      <c r="P3" s="229" t="s">
        <v>936</v>
      </c>
    </row>
    <row r="4" spans="1:16" ht="18" customHeight="1">
      <c r="A4" s="230"/>
      <c r="B4" s="231">
        <f>SUM(C4:D4)</f>
        <v>104</v>
      </c>
      <c r="C4" s="231">
        <f>SUM(E4,G4,I4,K4,M4,O4)</f>
        <v>63</v>
      </c>
      <c r="D4" s="231">
        <f>SUM(F4,H4,J4,L4,N4,P4)</f>
        <v>41</v>
      </c>
      <c r="E4" s="231">
        <v>59</v>
      </c>
      <c r="F4" s="231">
        <v>40</v>
      </c>
      <c r="G4" s="231">
        <v>0</v>
      </c>
      <c r="H4" s="231">
        <v>0</v>
      </c>
      <c r="I4" s="231">
        <v>0</v>
      </c>
      <c r="J4" s="231">
        <v>0</v>
      </c>
      <c r="K4" s="231">
        <v>0</v>
      </c>
      <c r="L4" s="231">
        <v>0</v>
      </c>
      <c r="M4" s="231">
        <v>0</v>
      </c>
      <c r="N4" s="231">
        <v>0</v>
      </c>
      <c r="O4" s="231">
        <v>4</v>
      </c>
      <c r="P4" s="231">
        <v>1</v>
      </c>
    </row>
    <row r="5" spans="1:18" ht="18" customHeight="1" hidden="1">
      <c r="A5" s="230" t="s">
        <v>442</v>
      </c>
      <c r="B5" s="232">
        <v>2</v>
      </c>
      <c r="C5" s="232">
        <v>2</v>
      </c>
      <c r="D5" s="232" t="s">
        <v>466</v>
      </c>
      <c r="E5" s="232">
        <v>2</v>
      </c>
      <c r="F5" s="232" t="s">
        <v>466</v>
      </c>
      <c r="G5" s="232" t="s">
        <v>466</v>
      </c>
      <c r="H5" s="232" t="s">
        <v>466</v>
      </c>
      <c r="I5" s="232" t="s">
        <v>466</v>
      </c>
      <c r="J5" s="232" t="s">
        <v>466</v>
      </c>
      <c r="K5" s="232" t="s">
        <v>466</v>
      </c>
      <c r="L5" s="232" t="s">
        <v>466</v>
      </c>
      <c r="M5" s="232" t="s">
        <v>466</v>
      </c>
      <c r="N5" s="232" t="s">
        <v>466</v>
      </c>
      <c r="O5" s="232" t="s">
        <v>466</v>
      </c>
      <c r="P5" s="232" t="s">
        <v>466</v>
      </c>
      <c r="Q5" s="232" t="s">
        <v>466</v>
      </c>
      <c r="R5" s="232" t="s">
        <v>466</v>
      </c>
    </row>
    <row r="6" spans="1:18" ht="18" customHeight="1" hidden="1">
      <c r="A6" s="230" t="s">
        <v>443</v>
      </c>
      <c r="B6" s="232">
        <v>2</v>
      </c>
      <c r="C6" s="232">
        <v>1</v>
      </c>
      <c r="D6" s="232">
        <v>1</v>
      </c>
      <c r="E6" s="232">
        <v>1</v>
      </c>
      <c r="F6" s="232">
        <v>1</v>
      </c>
      <c r="G6" s="232" t="s">
        <v>466</v>
      </c>
      <c r="H6" s="232" t="s">
        <v>466</v>
      </c>
      <c r="I6" s="232" t="s">
        <v>466</v>
      </c>
      <c r="J6" s="232" t="s">
        <v>466</v>
      </c>
      <c r="K6" s="232" t="s">
        <v>466</v>
      </c>
      <c r="L6" s="232" t="s">
        <v>466</v>
      </c>
      <c r="M6" s="232" t="s">
        <v>466</v>
      </c>
      <c r="N6" s="232" t="s">
        <v>466</v>
      </c>
      <c r="O6" s="232" t="s">
        <v>466</v>
      </c>
      <c r="P6" s="232" t="s">
        <v>466</v>
      </c>
      <c r="Q6" s="232" t="s">
        <v>466</v>
      </c>
      <c r="R6" s="232" t="s">
        <v>466</v>
      </c>
    </row>
    <row r="7" spans="1:18" ht="18" customHeight="1" hidden="1">
      <c r="A7" s="230" t="s">
        <v>576</v>
      </c>
      <c r="B7" s="233">
        <v>56</v>
      </c>
      <c r="C7" s="232">
        <v>36</v>
      </c>
      <c r="D7" s="232">
        <v>20</v>
      </c>
      <c r="E7" s="232">
        <v>36</v>
      </c>
      <c r="F7" s="232">
        <v>20</v>
      </c>
      <c r="G7" s="232" t="s">
        <v>466</v>
      </c>
      <c r="H7" s="232" t="s">
        <v>466</v>
      </c>
      <c r="I7" s="232" t="s">
        <v>466</v>
      </c>
      <c r="J7" s="232" t="s">
        <v>466</v>
      </c>
      <c r="K7" s="232" t="s">
        <v>466</v>
      </c>
      <c r="L7" s="232" t="s">
        <v>466</v>
      </c>
      <c r="M7" s="232" t="s">
        <v>466</v>
      </c>
      <c r="N7" s="232" t="s">
        <v>466</v>
      </c>
      <c r="O7" s="232" t="s">
        <v>466</v>
      </c>
      <c r="P7" s="232" t="s">
        <v>466</v>
      </c>
      <c r="Q7" s="232" t="s">
        <v>466</v>
      </c>
      <c r="R7" s="232" t="s">
        <v>466</v>
      </c>
    </row>
    <row r="8" ht="16.5" customHeight="1">
      <c r="A8" s="228"/>
    </row>
    <row r="9" ht="16.5" customHeight="1">
      <c r="A9" s="228"/>
    </row>
    <row r="10" spans="1:18" ht="18" customHeight="1">
      <c r="A10" s="228"/>
      <c r="B10" s="1567" t="s">
        <v>1078</v>
      </c>
      <c r="C10" s="1569"/>
      <c r="D10" s="234" t="s">
        <v>444</v>
      </c>
      <c r="E10" s="235"/>
      <c r="F10" s="235"/>
      <c r="G10" s="235"/>
      <c r="H10" s="235"/>
      <c r="I10" s="235"/>
      <c r="J10" s="235"/>
      <c r="K10" s="235"/>
      <c r="L10" s="235"/>
      <c r="M10" s="235"/>
      <c r="N10" s="235"/>
      <c r="O10" s="226"/>
      <c r="P10" s="1578" t="s">
        <v>1060</v>
      </c>
      <c r="Q10" s="1579"/>
      <c r="R10" s="1580"/>
    </row>
    <row r="11" spans="1:18" ht="37.5" customHeight="1">
      <c r="A11" s="228"/>
      <c r="B11" s="1570"/>
      <c r="C11" s="1572"/>
      <c r="D11" s="1593" t="s">
        <v>467</v>
      </c>
      <c r="E11" s="236" t="s">
        <v>1079</v>
      </c>
      <c r="F11" s="237"/>
      <c r="G11" s="237"/>
      <c r="H11" s="237"/>
      <c r="I11" s="237"/>
      <c r="J11" s="1567" t="s">
        <v>445</v>
      </c>
      <c r="K11" s="1569"/>
      <c r="L11" s="1584" t="s">
        <v>1080</v>
      </c>
      <c r="M11" s="1569"/>
      <c r="N11" s="1567" t="s">
        <v>1081</v>
      </c>
      <c r="O11" s="1569"/>
      <c r="P11" s="1581"/>
      <c r="Q11" s="1582"/>
      <c r="R11" s="1583"/>
    </row>
    <row r="12" spans="1:18" ht="18" customHeight="1">
      <c r="A12" s="228"/>
      <c r="B12" s="229" t="s">
        <v>935</v>
      </c>
      <c r="C12" s="229" t="s">
        <v>936</v>
      </c>
      <c r="D12" s="1594"/>
      <c r="E12" s="229" t="s">
        <v>915</v>
      </c>
      <c r="F12" s="229" t="s">
        <v>143</v>
      </c>
      <c r="G12" s="229" t="s">
        <v>197</v>
      </c>
      <c r="H12" s="229" t="s">
        <v>198</v>
      </c>
      <c r="I12" s="229" t="s">
        <v>262</v>
      </c>
      <c r="J12" s="1570"/>
      <c r="K12" s="1572"/>
      <c r="L12" s="1570"/>
      <c r="M12" s="1572"/>
      <c r="N12" s="1570"/>
      <c r="O12" s="1572"/>
      <c r="P12" s="229" t="s">
        <v>915</v>
      </c>
      <c r="Q12" s="229" t="s">
        <v>935</v>
      </c>
      <c r="R12" s="229" t="s">
        <v>936</v>
      </c>
    </row>
    <row r="13" spans="1:18" ht="18" customHeight="1">
      <c r="A13" s="230"/>
      <c r="B13" s="231">
        <v>0</v>
      </c>
      <c r="C13" s="231">
        <v>0</v>
      </c>
      <c r="D13" s="231">
        <v>1</v>
      </c>
      <c r="E13" s="231">
        <v>0</v>
      </c>
      <c r="F13" s="231">
        <v>0</v>
      </c>
      <c r="G13" s="231">
        <v>0</v>
      </c>
      <c r="H13" s="231">
        <v>0</v>
      </c>
      <c r="I13" s="238">
        <v>0</v>
      </c>
      <c r="J13" s="1588">
        <v>4</v>
      </c>
      <c r="K13" s="1589"/>
      <c r="L13" s="239"/>
      <c r="M13" s="1130">
        <v>93</v>
      </c>
      <c r="N13" s="240"/>
      <c r="O13" s="240">
        <v>0</v>
      </c>
      <c r="P13" s="241">
        <f>ROUND(SUM(E4:F4)/B4*100,1)</f>
        <v>95.2</v>
      </c>
      <c r="Q13" s="241">
        <f>ROUND(E4/C4*100,1)</f>
        <v>93.7</v>
      </c>
      <c r="R13" s="241">
        <f>ROUND(F4/D4*100,1)</f>
        <v>97.6</v>
      </c>
    </row>
    <row r="14" spans="1:19" ht="18" customHeight="1" hidden="1">
      <c r="A14" s="230" t="s">
        <v>442</v>
      </c>
      <c r="B14" s="242">
        <v>1</v>
      </c>
      <c r="C14" s="242" t="s">
        <v>466</v>
      </c>
      <c r="D14" s="242" t="s">
        <v>466</v>
      </c>
      <c r="E14" s="242" t="s">
        <v>466</v>
      </c>
      <c r="F14" s="242" t="s">
        <v>466</v>
      </c>
      <c r="G14" s="243" t="s">
        <v>466</v>
      </c>
      <c r="H14" s="243"/>
      <c r="I14" s="244" t="s">
        <v>466</v>
      </c>
      <c r="J14" s="243"/>
      <c r="K14" s="244">
        <v>2</v>
      </c>
      <c r="L14" s="245"/>
      <c r="M14" s="245" t="s">
        <v>466</v>
      </c>
      <c r="N14" s="246">
        <v>100</v>
      </c>
      <c r="O14" s="246">
        <v>100</v>
      </c>
      <c r="P14" s="246" t="s">
        <v>466</v>
      </c>
      <c r="Q14" s="247" t="s">
        <v>466</v>
      </c>
      <c r="R14" s="247" t="s">
        <v>466</v>
      </c>
      <c r="S14" s="247" t="s">
        <v>466</v>
      </c>
    </row>
    <row r="15" spans="1:19" ht="18" customHeight="1" hidden="1">
      <c r="A15" s="230" t="s">
        <v>443</v>
      </c>
      <c r="B15" s="232" t="s">
        <v>466</v>
      </c>
      <c r="C15" s="232" t="s">
        <v>466</v>
      </c>
      <c r="D15" s="232" t="s">
        <v>466</v>
      </c>
      <c r="E15" s="232" t="s">
        <v>466</v>
      </c>
      <c r="F15" s="232" t="s">
        <v>466</v>
      </c>
      <c r="G15" s="248" t="s">
        <v>466</v>
      </c>
      <c r="H15" s="248"/>
      <c r="I15" s="249" t="s">
        <v>466</v>
      </c>
      <c r="J15" s="250"/>
      <c r="K15" s="249">
        <v>2</v>
      </c>
      <c r="L15" s="251"/>
      <c r="M15" s="252" t="s">
        <v>466</v>
      </c>
      <c r="N15" s="253">
        <v>100</v>
      </c>
      <c r="O15" s="253">
        <v>100</v>
      </c>
      <c r="P15" s="253">
        <v>100</v>
      </c>
      <c r="Q15" s="254" t="s">
        <v>466</v>
      </c>
      <c r="R15" s="254" t="s">
        <v>466</v>
      </c>
      <c r="S15" s="254" t="s">
        <v>466</v>
      </c>
    </row>
    <row r="16" spans="1:19" ht="18" customHeight="1" hidden="1">
      <c r="A16" s="230" t="s">
        <v>576</v>
      </c>
      <c r="B16" s="232" t="s">
        <v>466</v>
      </c>
      <c r="C16" s="232" t="s">
        <v>466</v>
      </c>
      <c r="D16" s="232" t="s">
        <v>466</v>
      </c>
      <c r="E16" s="232" t="s">
        <v>466</v>
      </c>
      <c r="F16" s="232" t="s">
        <v>466</v>
      </c>
      <c r="G16" s="248" t="s">
        <v>466</v>
      </c>
      <c r="H16" s="248"/>
      <c r="I16" s="249" t="s">
        <v>466</v>
      </c>
      <c r="J16" s="248"/>
      <c r="K16" s="252">
        <v>56</v>
      </c>
      <c r="L16" s="251"/>
      <c r="M16" s="252" t="s">
        <v>466</v>
      </c>
      <c r="N16" s="253">
        <v>100</v>
      </c>
      <c r="O16" s="253">
        <v>100</v>
      </c>
      <c r="P16" s="253">
        <v>100</v>
      </c>
      <c r="Q16" s="254" t="s">
        <v>466</v>
      </c>
      <c r="R16" s="254" t="s">
        <v>466</v>
      </c>
      <c r="S16" s="254" t="s">
        <v>466</v>
      </c>
    </row>
    <row r="17" ht="16.5" customHeight="1">
      <c r="A17" s="228"/>
    </row>
    <row r="18" ht="16.5" customHeight="1">
      <c r="A18" s="228"/>
    </row>
    <row r="19" spans="1:4" ht="18" customHeight="1">
      <c r="A19" s="228"/>
      <c r="B19" s="1567" t="s">
        <v>446</v>
      </c>
      <c r="C19" s="1568"/>
      <c r="D19" s="1569"/>
    </row>
    <row r="20" spans="1:4" ht="37.5" customHeight="1">
      <c r="A20" s="228"/>
      <c r="B20" s="1570"/>
      <c r="C20" s="1571"/>
      <c r="D20" s="1572"/>
    </row>
    <row r="21" spans="1:4" ht="18" customHeight="1">
      <c r="A21" s="228"/>
      <c r="B21" s="229" t="s">
        <v>915</v>
      </c>
      <c r="C21" s="229" t="s">
        <v>935</v>
      </c>
      <c r="D21" s="229" t="s">
        <v>936</v>
      </c>
    </row>
    <row r="22" spans="1:4" ht="18" customHeight="1">
      <c r="A22" s="230"/>
      <c r="B22" s="231">
        <v>0</v>
      </c>
      <c r="C22" s="231">
        <v>0</v>
      </c>
      <c r="D22" s="231">
        <v>0</v>
      </c>
    </row>
    <row r="23" ht="16.5" customHeight="1">
      <c r="A23" s="228"/>
    </row>
    <row r="24" spans="1:18" ht="16.5" customHeight="1">
      <c r="A24" s="255"/>
      <c r="B24" s="256"/>
      <c r="C24" s="256"/>
      <c r="D24" s="256"/>
      <c r="E24" s="257"/>
      <c r="F24" s="256"/>
      <c r="G24" s="256"/>
      <c r="H24" s="256"/>
      <c r="I24" s="256"/>
      <c r="J24" s="256"/>
      <c r="K24" s="256"/>
      <c r="L24" s="256"/>
      <c r="M24" s="256"/>
      <c r="N24" s="256"/>
      <c r="O24" s="256"/>
      <c r="P24" s="256"/>
      <c r="Q24" s="256"/>
      <c r="R24" s="256"/>
    </row>
    <row r="25" spans="1:16" ht="20.25" customHeight="1">
      <c r="A25" s="258" t="s">
        <v>468</v>
      </c>
      <c r="P25" s="223" t="s">
        <v>469</v>
      </c>
    </row>
    <row r="26" spans="1:16" ht="47.25" customHeight="1">
      <c r="A26" s="228"/>
      <c r="B26" s="1590" t="s">
        <v>470</v>
      </c>
      <c r="C26" s="1591"/>
      <c r="D26" s="1592"/>
      <c r="E26" s="1573" t="s">
        <v>471</v>
      </c>
      <c r="F26" s="1577"/>
      <c r="G26" s="1585" t="s">
        <v>472</v>
      </c>
      <c r="H26" s="1574"/>
      <c r="I26" s="1573" t="s">
        <v>473</v>
      </c>
      <c r="J26" s="1587"/>
      <c r="K26" s="1573" t="s">
        <v>474</v>
      </c>
      <c r="L26" s="1574"/>
      <c r="M26" s="1573" t="s">
        <v>475</v>
      </c>
      <c r="N26" s="1574"/>
      <c r="O26" s="1573" t="s">
        <v>465</v>
      </c>
      <c r="P26" s="1574"/>
    </row>
    <row r="27" spans="1:16" ht="18" customHeight="1">
      <c r="A27" s="228"/>
      <c r="B27" s="229" t="s">
        <v>915</v>
      </c>
      <c r="C27" s="229" t="s">
        <v>935</v>
      </c>
      <c r="D27" s="229" t="s">
        <v>936</v>
      </c>
      <c r="E27" s="229" t="s">
        <v>935</v>
      </c>
      <c r="F27" s="229" t="s">
        <v>936</v>
      </c>
      <c r="G27" s="229" t="s">
        <v>935</v>
      </c>
      <c r="H27" s="229" t="s">
        <v>936</v>
      </c>
      <c r="I27" s="229" t="s">
        <v>935</v>
      </c>
      <c r="J27" s="229" t="s">
        <v>936</v>
      </c>
      <c r="K27" s="229" t="s">
        <v>935</v>
      </c>
      <c r="L27" s="229" t="s">
        <v>936</v>
      </c>
      <c r="M27" s="229" t="s">
        <v>935</v>
      </c>
      <c r="N27" s="229" t="s">
        <v>936</v>
      </c>
      <c r="O27" s="229" t="s">
        <v>935</v>
      </c>
      <c r="P27" s="229" t="s">
        <v>936</v>
      </c>
    </row>
    <row r="28" spans="1:16" ht="18" customHeight="1">
      <c r="A28" s="230"/>
      <c r="B28" s="259">
        <f>SUM(C28:D28)</f>
        <v>99</v>
      </c>
      <c r="C28" s="259">
        <f>SUM(E28,G28,I28,K28,M28,O28,B37)</f>
        <v>63</v>
      </c>
      <c r="D28" s="259">
        <f>SUM(F28,H28,J28,L28,N28,P28,C37)</f>
        <v>36</v>
      </c>
      <c r="E28" s="259">
        <v>0</v>
      </c>
      <c r="F28" s="259">
        <v>0</v>
      </c>
      <c r="G28" s="259">
        <v>0</v>
      </c>
      <c r="H28" s="259">
        <v>0</v>
      </c>
      <c r="I28" s="259">
        <v>0</v>
      </c>
      <c r="J28" s="259">
        <v>0</v>
      </c>
      <c r="K28" s="259">
        <v>2</v>
      </c>
      <c r="L28" s="259">
        <v>1</v>
      </c>
      <c r="M28" s="259">
        <v>16</v>
      </c>
      <c r="N28" s="259">
        <v>4</v>
      </c>
      <c r="O28" s="259">
        <v>45</v>
      </c>
      <c r="P28" s="259">
        <v>31</v>
      </c>
    </row>
    <row r="29" spans="1:18" ht="18" customHeight="1" hidden="1">
      <c r="A29" s="230" t="s">
        <v>442</v>
      </c>
      <c r="B29" s="233">
        <v>4</v>
      </c>
      <c r="C29" s="233">
        <v>3</v>
      </c>
      <c r="D29" s="233">
        <v>1</v>
      </c>
      <c r="E29" s="232">
        <v>1</v>
      </c>
      <c r="F29" s="232" t="s">
        <v>466</v>
      </c>
      <c r="G29" s="232" t="s">
        <v>466</v>
      </c>
      <c r="H29" s="232" t="s">
        <v>466</v>
      </c>
      <c r="I29" s="232" t="s">
        <v>466</v>
      </c>
      <c r="J29" s="232" t="s">
        <v>466</v>
      </c>
      <c r="K29" s="232" t="s">
        <v>466</v>
      </c>
      <c r="L29" s="232" t="s">
        <v>466</v>
      </c>
      <c r="M29" s="232">
        <v>2</v>
      </c>
      <c r="N29" s="232" t="s">
        <v>466</v>
      </c>
      <c r="O29" s="232" t="s">
        <v>466</v>
      </c>
      <c r="P29" s="232">
        <v>1</v>
      </c>
      <c r="Q29" s="232" t="s">
        <v>466</v>
      </c>
      <c r="R29" s="232" t="s">
        <v>466</v>
      </c>
    </row>
    <row r="30" spans="1:18" ht="18" customHeight="1" hidden="1">
      <c r="A30" s="230" t="s">
        <v>443</v>
      </c>
      <c r="B30" s="233">
        <v>2</v>
      </c>
      <c r="C30" s="233">
        <v>2</v>
      </c>
      <c r="D30" s="232" t="s">
        <v>466</v>
      </c>
      <c r="E30" s="232">
        <v>1</v>
      </c>
      <c r="F30" s="232" t="s">
        <v>466</v>
      </c>
      <c r="G30" s="232" t="s">
        <v>466</v>
      </c>
      <c r="H30" s="232" t="s">
        <v>466</v>
      </c>
      <c r="I30" s="232" t="s">
        <v>466</v>
      </c>
      <c r="J30" s="232" t="s">
        <v>466</v>
      </c>
      <c r="K30" s="232" t="s">
        <v>466</v>
      </c>
      <c r="L30" s="232" t="s">
        <v>466</v>
      </c>
      <c r="M30" s="232" t="s">
        <v>466</v>
      </c>
      <c r="N30" s="232" t="s">
        <v>466</v>
      </c>
      <c r="O30" s="232">
        <v>1</v>
      </c>
      <c r="P30" s="232" t="s">
        <v>466</v>
      </c>
      <c r="Q30" s="232" t="s">
        <v>466</v>
      </c>
      <c r="R30" s="232" t="s">
        <v>466</v>
      </c>
    </row>
    <row r="31" spans="1:18" ht="18" customHeight="1" hidden="1">
      <c r="A31" s="230" t="s">
        <v>576</v>
      </c>
      <c r="B31" s="233">
        <v>78</v>
      </c>
      <c r="C31" s="233">
        <v>53</v>
      </c>
      <c r="D31" s="233">
        <v>25</v>
      </c>
      <c r="E31" s="232" t="s">
        <v>466</v>
      </c>
      <c r="F31" s="232" t="s">
        <v>466</v>
      </c>
      <c r="G31" s="232" t="s">
        <v>466</v>
      </c>
      <c r="H31" s="232" t="s">
        <v>466</v>
      </c>
      <c r="I31" s="232" t="s">
        <v>466</v>
      </c>
      <c r="J31" s="232" t="s">
        <v>466</v>
      </c>
      <c r="K31" s="232" t="s">
        <v>466</v>
      </c>
      <c r="L31" s="232">
        <v>1</v>
      </c>
      <c r="M31" s="232">
        <v>6</v>
      </c>
      <c r="N31" s="232">
        <v>2</v>
      </c>
      <c r="O31" s="232">
        <v>47</v>
      </c>
      <c r="P31" s="232">
        <v>22</v>
      </c>
      <c r="Q31" s="232" t="s">
        <v>466</v>
      </c>
      <c r="R31" s="232" t="s">
        <v>466</v>
      </c>
    </row>
    <row r="32" ht="16.5" customHeight="1">
      <c r="A32" s="228"/>
    </row>
    <row r="33" ht="15" customHeight="1">
      <c r="A33" s="228"/>
    </row>
    <row r="34" spans="1:18" ht="25.5" customHeight="1">
      <c r="A34" s="228"/>
      <c r="B34" s="1567" t="s">
        <v>1078</v>
      </c>
      <c r="C34" s="1569"/>
      <c r="D34" s="1595" t="s">
        <v>476</v>
      </c>
      <c r="E34" s="260" t="s">
        <v>444</v>
      </c>
      <c r="F34" s="235"/>
      <c r="G34" s="235"/>
      <c r="H34" s="235"/>
      <c r="I34" s="235"/>
      <c r="J34" s="235"/>
      <c r="K34" s="235"/>
      <c r="L34" s="235"/>
      <c r="M34" s="235"/>
      <c r="N34" s="235"/>
      <c r="O34" s="226"/>
      <c r="P34" s="1567" t="s">
        <v>1059</v>
      </c>
      <c r="Q34" s="1568"/>
      <c r="R34" s="1569"/>
    </row>
    <row r="35" spans="1:18" ht="37.5" customHeight="1">
      <c r="A35" s="228"/>
      <c r="B35" s="1570"/>
      <c r="C35" s="1572"/>
      <c r="D35" s="1596"/>
      <c r="E35" s="236" t="s">
        <v>477</v>
      </c>
      <c r="F35" s="237"/>
      <c r="G35" s="237"/>
      <c r="H35" s="237"/>
      <c r="I35" s="237"/>
      <c r="J35" s="1567" t="s">
        <v>478</v>
      </c>
      <c r="K35" s="1569"/>
      <c r="L35" s="1584" t="s">
        <v>1082</v>
      </c>
      <c r="M35" s="1569"/>
      <c r="N35" s="1567" t="s">
        <v>1081</v>
      </c>
      <c r="O35" s="1569"/>
      <c r="P35" s="1570"/>
      <c r="Q35" s="1571"/>
      <c r="R35" s="1572"/>
    </row>
    <row r="36" spans="1:18" ht="17.25" customHeight="1">
      <c r="A36" s="228"/>
      <c r="B36" s="229" t="s">
        <v>935</v>
      </c>
      <c r="C36" s="229" t="s">
        <v>936</v>
      </c>
      <c r="D36" s="1596"/>
      <c r="E36" s="261" t="s">
        <v>915</v>
      </c>
      <c r="F36" s="261" t="s">
        <v>143</v>
      </c>
      <c r="G36" s="261" t="s">
        <v>197</v>
      </c>
      <c r="H36" s="261" t="s">
        <v>198</v>
      </c>
      <c r="I36" s="261" t="s">
        <v>479</v>
      </c>
      <c r="J36" s="1575"/>
      <c r="K36" s="1576"/>
      <c r="L36" s="1575"/>
      <c r="M36" s="1576"/>
      <c r="N36" s="1575"/>
      <c r="O36" s="1576"/>
      <c r="P36" s="229" t="s">
        <v>915</v>
      </c>
      <c r="Q36" s="229" t="s">
        <v>935</v>
      </c>
      <c r="R36" s="229" t="s">
        <v>936</v>
      </c>
    </row>
    <row r="37" spans="1:18" ht="17.25" customHeight="1">
      <c r="A37" s="230"/>
      <c r="B37" s="259">
        <v>0</v>
      </c>
      <c r="C37" s="259">
        <v>0</v>
      </c>
      <c r="D37" s="259">
        <v>0</v>
      </c>
      <c r="E37" s="259">
        <v>0</v>
      </c>
      <c r="F37" s="259">
        <v>0</v>
      </c>
      <c r="G37" s="259">
        <v>0</v>
      </c>
      <c r="H37" s="259">
        <v>0</v>
      </c>
      <c r="I37" s="259">
        <v>0</v>
      </c>
      <c r="J37" s="262"/>
      <c r="K37" s="263">
        <v>63</v>
      </c>
      <c r="L37" s="1131"/>
      <c r="M37" s="1132">
        <v>0</v>
      </c>
      <c r="N37" s="1131"/>
      <c r="O37" s="1132">
        <v>16</v>
      </c>
      <c r="P37" s="264">
        <f>ROUND((E28+F28)/B28*100,1)</f>
        <v>0</v>
      </c>
      <c r="Q37" s="264">
        <f>ROUND(E28/C28*100,1)</f>
        <v>0</v>
      </c>
      <c r="R37" s="264">
        <f>ROUND(F28/D28*100,1)</f>
        <v>0</v>
      </c>
    </row>
    <row r="38" spans="1:18" ht="18" customHeight="1" hidden="1">
      <c r="A38" s="230" t="s">
        <v>442</v>
      </c>
      <c r="B38" s="265" t="s">
        <v>466</v>
      </c>
      <c r="C38" s="242" t="s">
        <v>466</v>
      </c>
      <c r="D38" s="242" t="s">
        <v>466</v>
      </c>
      <c r="E38" s="242" t="s">
        <v>466</v>
      </c>
      <c r="F38" s="242" t="s">
        <v>466</v>
      </c>
      <c r="G38" s="243" t="s">
        <v>466</v>
      </c>
      <c r="H38" s="243"/>
      <c r="I38" s="244">
        <v>1</v>
      </c>
      <c r="J38" s="243"/>
      <c r="K38" s="266" t="s">
        <v>466</v>
      </c>
      <c r="L38" s="245"/>
      <c r="M38" s="266">
        <v>1</v>
      </c>
      <c r="N38" s="267">
        <v>25</v>
      </c>
      <c r="O38" s="254">
        <v>33.3</v>
      </c>
      <c r="P38" s="253" t="s">
        <v>466</v>
      </c>
      <c r="Q38" s="267">
        <v>50</v>
      </c>
      <c r="R38" s="254">
        <v>66.7</v>
      </c>
    </row>
    <row r="39" spans="1:18" ht="18" customHeight="1" hidden="1">
      <c r="A39" s="230" t="s">
        <v>443</v>
      </c>
      <c r="B39" s="268" t="s">
        <v>466</v>
      </c>
      <c r="C39" s="232" t="s">
        <v>466</v>
      </c>
      <c r="D39" s="232" t="s">
        <v>466</v>
      </c>
      <c r="E39" s="232" t="s">
        <v>466</v>
      </c>
      <c r="F39" s="232" t="s">
        <v>466</v>
      </c>
      <c r="G39" s="248" t="s">
        <v>466</v>
      </c>
      <c r="H39" s="248"/>
      <c r="I39" s="249">
        <v>1</v>
      </c>
      <c r="J39" s="250"/>
      <c r="K39" s="252" t="s">
        <v>466</v>
      </c>
      <c r="L39" s="251"/>
      <c r="M39" s="252" t="s">
        <v>466</v>
      </c>
      <c r="N39" s="254">
        <v>50</v>
      </c>
      <c r="O39" s="254">
        <v>50</v>
      </c>
      <c r="P39" s="254" t="s">
        <v>466</v>
      </c>
      <c r="Q39" s="254" t="s">
        <v>466</v>
      </c>
      <c r="R39" s="254" t="s">
        <v>466</v>
      </c>
    </row>
    <row r="40" spans="1:18" ht="18" customHeight="1" hidden="1">
      <c r="A40" s="230" t="s">
        <v>576</v>
      </c>
      <c r="B40" s="268" t="s">
        <v>466</v>
      </c>
      <c r="C40" s="232" t="s">
        <v>466</v>
      </c>
      <c r="D40" s="232" t="s">
        <v>466</v>
      </c>
      <c r="E40" s="232" t="s">
        <v>466</v>
      </c>
      <c r="F40" s="232" t="s">
        <v>466</v>
      </c>
      <c r="G40" s="248" t="s">
        <v>466</v>
      </c>
      <c r="H40" s="248"/>
      <c r="I40" s="249">
        <v>54</v>
      </c>
      <c r="J40" s="248"/>
      <c r="K40" s="252" t="s">
        <v>466</v>
      </c>
      <c r="L40" s="251"/>
      <c r="M40" s="252">
        <v>8</v>
      </c>
      <c r="N40" s="254" t="s">
        <v>466</v>
      </c>
      <c r="O40" s="254" t="s">
        <v>466</v>
      </c>
      <c r="P40" s="254" t="s">
        <v>466</v>
      </c>
      <c r="Q40" s="267">
        <v>9.5</v>
      </c>
      <c r="R40" s="267">
        <v>10.3</v>
      </c>
    </row>
    <row r="41" spans="1:13" ht="9.75" customHeight="1">
      <c r="A41" s="228"/>
      <c r="K41" s="269"/>
      <c r="L41" s="269"/>
      <c r="M41" s="269"/>
    </row>
    <row r="42" ht="12">
      <c r="A42" s="228"/>
    </row>
    <row r="43" ht="12">
      <c r="A43" s="228"/>
    </row>
    <row r="44" spans="1:4" ht="25.5" customHeight="1">
      <c r="A44" s="228"/>
      <c r="B44" s="1567" t="s">
        <v>480</v>
      </c>
      <c r="C44" s="1568"/>
      <c r="D44" s="1569"/>
    </row>
    <row r="45" spans="1:4" ht="37.5" customHeight="1">
      <c r="A45" s="228"/>
      <c r="B45" s="1570"/>
      <c r="C45" s="1571"/>
      <c r="D45" s="1572"/>
    </row>
    <row r="46" spans="1:4" ht="18" customHeight="1">
      <c r="A46" s="228"/>
      <c r="B46" s="229" t="s">
        <v>915</v>
      </c>
      <c r="C46" s="229" t="s">
        <v>935</v>
      </c>
      <c r="D46" s="229" t="s">
        <v>936</v>
      </c>
    </row>
    <row r="47" spans="1:4" ht="18" customHeight="1">
      <c r="A47" s="230"/>
      <c r="B47" s="270">
        <f>(M28+N28+E37)/B28*100</f>
        <v>20.2020202020202</v>
      </c>
      <c r="C47" s="271">
        <f>ROUND(M28/C28*100,1)</f>
        <v>25.4</v>
      </c>
      <c r="D47" s="272">
        <f>ROUND(N28/D28*100,1)</f>
        <v>11.1</v>
      </c>
    </row>
    <row r="48" ht="18" customHeight="1" hidden="1">
      <c r="B48" s="254" t="s">
        <v>466</v>
      </c>
    </row>
    <row r="49" ht="18" customHeight="1" hidden="1">
      <c r="B49" s="254" t="s">
        <v>466</v>
      </c>
    </row>
    <row r="50" ht="18" customHeight="1" hidden="1">
      <c r="B50" s="267">
        <v>7.7</v>
      </c>
    </row>
  </sheetData>
  <sheetProtection/>
  <mergeCells count="26">
    <mergeCell ref="B34:C35"/>
    <mergeCell ref="B19:D20"/>
    <mergeCell ref="B26:D26"/>
    <mergeCell ref="B2:D2"/>
    <mergeCell ref="D11:D12"/>
    <mergeCell ref="D34:D36"/>
    <mergeCell ref="L35:M36"/>
    <mergeCell ref="K26:L26"/>
    <mergeCell ref="G26:H26"/>
    <mergeCell ref="E2:F2"/>
    <mergeCell ref="K2:L2"/>
    <mergeCell ref="M2:N2"/>
    <mergeCell ref="I26:J26"/>
    <mergeCell ref="J11:K12"/>
    <mergeCell ref="L11:M12"/>
    <mergeCell ref="J13:K13"/>
    <mergeCell ref="B44:D45"/>
    <mergeCell ref="O26:P26"/>
    <mergeCell ref="M26:N26"/>
    <mergeCell ref="N11:O12"/>
    <mergeCell ref="B10:C11"/>
    <mergeCell ref="N35:O36"/>
    <mergeCell ref="E26:F26"/>
    <mergeCell ref="P10:R11"/>
    <mergeCell ref="P34:R35"/>
    <mergeCell ref="J35:K36"/>
  </mergeCells>
  <conditionalFormatting sqref="A1:IV65536">
    <cfRule type="expression" priority="1" dxfId="6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45.xml><?xml version="1.0" encoding="utf-8"?>
<worksheet xmlns="http://schemas.openxmlformats.org/spreadsheetml/2006/main" xmlns:r="http://schemas.openxmlformats.org/officeDocument/2006/relationships">
  <sheetPr codeName="Sheet47">
    <tabColor theme="5" tint="0.5999900102615356"/>
  </sheetPr>
  <dimension ref="A1:Q23"/>
  <sheetViews>
    <sheetView showGridLines="0" zoomScaleSheetLayoutView="100" workbookViewId="0" topLeftCell="A1">
      <selection activeCell="J34" sqref="J34"/>
    </sheetView>
  </sheetViews>
  <sheetFormatPr defaultColWidth="8.875" defaultRowHeight="13.5"/>
  <cols>
    <col min="1" max="1" width="4.625" style="198" customWidth="1"/>
    <col min="2" max="2" width="4.50390625" style="198" customWidth="1"/>
    <col min="3" max="6" width="6.625" style="198" customWidth="1"/>
    <col min="7" max="7" width="4.75390625" style="198" customWidth="1"/>
    <col min="8" max="12" width="6.625" style="198" customWidth="1"/>
    <col min="13" max="13" width="4.75390625" style="198" customWidth="1"/>
    <col min="14" max="14" width="8.625" style="198" customWidth="1"/>
    <col min="15" max="16384" width="8.875" style="198" customWidth="1"/>
  </cols>
  <sheetData>
    <row r="1" spans="1:5" ht="23.25" customHeight="1">
      <c r="A1" s="204" t="s">
        <v>481</v>
      </c>
      <c r="E1" s="205"/>
    </row>
    <row r="2" ht="15" customHeight="1"/>
    <row r="3" ht="18.75" customHeight="1">
      <c r="A3" s="206" t="s">
        <v>1253</v>
      </c>
    </row>
    <row r="4" ht="15" customHeight="1"/>
    <row r="5" spans="1:14" ht="23.25" customHeight="1">
      <c r="A5" s="207" t="s">
        <v>487</v>
      </c>
      <c r="N5" s="208" t="s">
        <v>238</v>
      </c>
    </row>
    <row r="6" spans="1:14" ht="19.5" customHeight="1">
      <c r="A6" s="1601" t="s">
        <v>923</v>
      </c>
      <c r="B6" s="209" t="s">
        <v>488</v>
      </c>
      <c r="C6" s="210"/>
      <c r="D6" s="210"/>
      <c r="E6" s="210"/>
      <c r="F6" s="211"/>
      <c r="G6" s="212" t="s">
        <v>482</v>
      </c>
      <c r="H6" s="212"/>
      <c r="I6" s="212"/>
      <c r="J6" s="212"/>
      <c r="K6" s="212"/>
      <c r="L6" s="212"/>
      <c r="M6" s="1597" t="s">
        <v>483</v>
      </c>
      <c r="N6" s="1599" t="s">
        <v>1049</v>
      </c>
    </row>
    <row r="7" spans="1:17" ht="33" customHeight="1">
      <c r="A7" s="1602"/>
      <c r="B7" s="213" t="s">
        <v>915</v>
      </c>
      <c r="C7" s="214" t="s">
        <v>484</v>
      </c>
      <c r="D7" s="214" t="s">
        <v>485</v>
      </c>
      <c r="E7" s="214" t="s">
        <v>1029</v>
      </c>
      <c r="F7" s="214" t="s">
        <v>986</v>
      </c>
      <c r="G7" s="213" t="s">
        <v>915</v>
      </c>
      <c r="H7" s="214" t="s">
        <v>484</v>
      </c>
      <c r="I7" s="214" t="s">
        <v>489</v>
      </c>
      <c r="J7" s="215" t="s">
        <v>486</v>
      </c>
      <c r="K7" s="214" t="s">
        <v>485</v>
      </c>
      <c r="L7" s="214" t="s">
        <v>986</v>
      </c>
      <c r="M7" s="1598"/>
      <c r="N7" s="1600"/>
      <c r="Q7" s="216"/>
    </row>
    <row r="8" spans="1:14" ht="18" customHeight="1">
      <c r="A8" s="213">
        <v>14</v>
      </c>
      <c r="B8" s="217">
        <f aca="true" t="shared" si="0" ref="B8:B15">SUM(C8:F8)</f>
        <v>2</v>
      </c>
      <c r="C8" s="217">
        <v>0</v>
      </c>
      <c r="D8" s="217">
        <v>0</v>
      </c>
      <c r="E8" s="217">
        <v>0</v>
      </c>
      <c r="F8" s="218">
        <v>2</v>
      </c>
      <c r="G8" s="218">
        <f aca="true" t="shared" si="1" ref="G8:G15">SUM(H8:L8)</f>
        <v>8</v>
      </c>
      <c r="H8" s="218">
        <v>1</v>
      </c>
      <c r="I8" s="218">
        <v>1</v>
      </c>
      <c r="J8" s="217">
        <v>0</v>
      </c>
      <c r="K8" s="217">
        <v>0</v>
      </c>
      <c r="L8" s="218">
        <v>6</v>
      </c>
      <c r="M8" s="217">
        <v>0</v>
      </c>
      <c r="N8" s="219">
        <v>2</v>
      </c>
    </row>
    <row r="9" spans="1:14" ht="18" customHeight="1">
      <c r="A9" s="213">
        <v>15</v>
      </c>
      <c r="B9" s="217">
        <f t="shared" si="0"/>
        <v>3</v>
      </c>
      <c r="C9" s="217">
        <v>0</v>
      </c>
      <c r="D9" s="217">
        <v>0</v>
      </c>
      <c r="E9" s="217">
        <v>0</v>
      </c>
      <c r="F9" s="218">
        <v>3</v>
      </c>
      <c r="G9" s="218">
        <f t="shared" si="1"/>
        <v>9</v>
      </c>
      <c r="H9" s="218">
        <v>1</v>
      </c>
      <c r="I9" s="217">
        <v>0</v>
      </c>
      <c r="J9" s="217">
        <v>0</v>
      </c>
      <c r="K9" s="218">
        <v>1</v>
      </c>
      <c r="L9" s="218">
        <v>7</v>
      </c>
      <c r="M9" s="218">
        <v>7</v>
      </c>
      <c r="N9" s="219">
        <v>1</v>
      </c>
    </row>
    <row r="10" spans="1:14" ht="18" customHeight="1">
      <c r="A10" s="213">
        <v>16</v>
      </c>
      <c r="B10" s="217">
        <f t="shared" si="0"/>
        <v>5</v>
      </c>
      <c r="C10" s="217">
        <v>0</v>
      </c>
      <c r="D10" s="217">
        <v>0</v>
      </c>
      <c r="E10" s="217">
        <v>0</v>
      </c>
      <c r="F10" s="218">
        <v>5</v>
      </c>
      <c r="G10" s="218">
        <f t="shared" si="1"/>
        <v>5</v>
      </c>
      <c r="H10" s="217">
        <v>0</v>
      </c>
      <c r="I10" s="217">
        <v>0</v>
      </c>
      <c r="J10" s="217">
        <v>0</v>
      </c>
      <c r="K10" s="217">
        <v>0</v>
      </c>
      <c r="L10" s="218">
        <v>5</v>
      </c>
      <c r="M10" s="218">
        <v>5</v>
      </c>
      <c r="N10" s="219">
        <v>5</v>
      </c>
    </row>
    <row r="11" spans="1:14" ht="18" customHeight="1">
      <c r="A11" s="213">
        <v>17</v>
      </c>
      <c r="B11" s="217">
        <f t="shared" si="0"/>
        <v>0</v>
      </c>
      <c r="C11" s="217">
        <v>0</v>
      </c>
      <c r="D11" s="217">
        <v>0</v>
      </c>
      <c r="E11" s="217">
        <v>0</v>
      </c>
      <c r="F11" s="217">
        <v>0</v>
      </c>
      <c r="G11" s="218">
        <f t="shared" si="1"/>
        <v>6</v>
      </c>
      <c r="H11" s="217">
        <v>0</v>
      </c>
      <c r="I11" s="217">
        <v>0</v>
      </c>
      <c r="J11" s="217">
        <v>0</v>
      </c>
      <c r="K11" s="217">
        <v>0</v>
      </c>
      <c r="L11" s="218">
        <v>6</v>
      </c>
      <c r="M11" s="218">
        <v>2</v>
      </c>
      <c r="N11" s="219">
        <v>3</v>
      </c>
    </row>
    <row r="12" spans="1:14" ht="18" customHeight="1">
      <c r="A12" s="213">
        <v>18</v>
      </c>
      <c r="B12" s="217">
        <f t="shared" si="0"/>
        <v>0</v>
      </c>
      <c r="C12" s="217">
        <v>0</v>
      </c>
      <c r="D12" s="217">
        <v>0</v>
      </c>
      <c r="E12" s="217">
        <v>0</v>
      </c>
      <c r="F12" s="217">
        <v>0</v>
      </c>
      <c r="G12" s="218">
        <f t="shared" si="1"/>
        <v>5</v>
      </c>
      <c r="H12" s="217">
        <v>0</v>
      </c>
      <c r="I12" s="217">
        <v>0</v>
      </c>
      <c r="J12" s="217">
        <v>0</v>
      </c>
      <c r="K12" s="217">
        <v>0</v>
      </c>
      <c r="L12" s="218">
        <v>5</v>
      </c>
      <c r="M12" s="218">
        <v>4</v>
      </c>
      <c r="N12" s="219">
        <v>1</v>
      </c>
    </row>
    <row r="13" spans="1:14" ht="18" customHeight="1">
      <c r="A13" s="213">
        <v>19</v>
      </c>
      <c r="B13" s="217">
        <f t="shared" si="0"/>
        <v>0</v>
      </c>
      <c r="C13" s="217">
        <v>0</v>
      </c>
      <c r="D13" s="217">
        <v>0</v>
      </c>
      <c r="E13" s="217">
        <v>0</v>
      </c>
      <c r="F13" s="217">
        <v>0</v>
      </c>
      <c r="G13" s="218">
        <f t="shared" si="1"/>
        <v>0</v>
      </c>
      <c r="H13" s="217">
        <v>0</v>
      </c>
      <c r="I13" s="217">
        <v>0</v>
      </c>
      <c r="J13" s="217">
        <v>0</v>
      </c>
      <c r="K13" s="217">
        <v>0</v>
      </c>
      <c r="L13" s="217">
        <v>0</v>
      </c>
      <c r="M13" s="218">
        <v>2</v>
      </c>
      <c r="N13" s="219">
        <v>2</v>
      </c>
    </row>
    <row r="14" spans="1:14" ht="18" customHeight="1">
      <c r="A14" s="213">
        <v>20</v>
      </c>
      <c r="B14" s="217">
        <f t="shared" si="0"/>
        <v>0</v>
      </c>
      <c r="C14" s="217">
        <v>0</v>
      </c>
      <c r="D14" s="217">
        <v>0</v>
      </c>
      <c r="E14" s="217">
        <v>0</v>
      </c>
      <c r="F14" s="217">
        <v>0</v>
      </c>
      <c r="G14" s="218">
        <f t="shared" si="1"/>
        <v>0</v>
      </c>
      <c r="H14" s="217">
        <v>0</v>
      </c>
      <c r="I14" s="217">
        <v>0</v>
      </c>
      <c r="J14" s="217">
        <v>0</v>
      </c>
      <c r="K14" s="217">
        <v>0</v>
      </c>
      <c r="L14" s="217">
        <v>0</v>
      </c>
      <c r="M14" s="217">
        <v>3</v>
      </c>
      <c r="N14" s="219">
        <v>2</v>
      </c>
    </row>
    <row r="15" spans="1:14" ht="18" customHeight="1">
      <c r="A15" s="213">
        <v>21</v>
      </c>
      <c r="B15" s="217">
        <f t="shared" si="0"/>
        <v>0</v>
      </c>
      <c r="C15" s="217">
        <v>0</v>
      </c>
      <c r="D15" s="217">
        <v>0</v>
      </c>
      <c r="E15" s="217">
        <v>0</v>
      </c>
      <c r="F15" s="217">
        <v>0</v>
      </c>
      <c r="G15" s="218">
        <f t="shared" si="1"/>
        <v>2</v>
      </c>
      <c r="H15" s="217">
        <v>0</v>
      </c>
      <c r="I15" s="217">
        <v>0</v>
      </c>
      <c r="J15" s="217">
        <v>0</v>
      </c>
      <c r="K15" s="217">
        <v>0</v>
      </c>
      <c r="L15" s="217">
        <v>2</v>
      </c>
      <c r="M15" s="217">
        <v>0</v>
      </c>
      <c r="N15" s="217">
        <v>0</v>
      </c>
    </row>
    <row r="16" spans="1:14" ht="18" customHeight="1">
      <c r="A16" s="213">
        <v>22</v>
      </c>
      <c r="B16" s="217">
        <f>SUM(C16:F16)</f>
        <v>0</v>
      </c>
      <c r="C16" s="217">
        <v>0</v>
      </c>
      <c r="D16" s="217">
        <v>0</v>
      </c>
      <c r="E16" s="217">
        <v>0</v>
      </c>
      <c r="F16" s="217">
        <v>0</v>
      </c>
      <c r="G16" s="218">
        <f>SUM(H16:L16)</f>
        <v>1</v>
      </c>
      <c r="H16" s="217">
        <v>0</v>
      </c>
      <c r="I16" s="217">
        <v>0</v>
      </c>
      <c r="J16" s="217">
        <v>0</v>
      </c>
      <c r="K16" s="217">
        <v>0</v>
      </c>
      <c r="L16" s="217">
        <v>1</v>
      </c>
      <c r="M16" s="217">
        <v>5</v>
      </c>
      <c r="N16" s="217">
        <v>1</v>
      </c>
    </row>
    <row r="17" spans="1:14" ht="18" customHeight="1">
      <c r="A17" s="213">
        <v>23</v>
      </c>
      <c r="B17" s="217">
        <f>SUM(C17:F17)</f>
        <v>0</v>
      </c>
      <c r="C17" s="217">
        <v>0</v>
      </c>
      <c r="D17" s="217">
        <v>0</v>
      </c>
      <c r="E17" s="217">
        <v>0</v>
      </c>
      <c r="F17" s="217">
        <v>0</v>
      </c>
      <c r="G17" s="218">
        <f>SUM(H17:L17)</f>
        <v>1</v>
      </c>
      <c r="H17" s="217">
        <v>0</v>
      </c>
      <c r="I17" s="217">
        <v>0</v>
      </c>
      <c r="J17" s="217">
        <v>0</v>
      </c>
      <c r="K17" s="217">
        <v>0</v>
      </c>
      <c r="L17" s="217">
        <v>1</v>
      </c>
      <c r="M17" s="217">
        <v>7</v>
      </c>
      <c r="N17" s="217">
        <v>5</v>
      </c>
    </row>
    <row r="18" spans="1:14" ht="18" customHeight="1">
      <c r="A18" s="213">
        <v>24</v>
      </c>
      <c r="B18" s="217">
        <f>SUM(C18:F18)</f>
        <v>1</v>
      </c>
      <c r="C18" s="217">
        <v>0</v>
      </c>
      <c r="D18" s="217">
        <v>0</v>
      </c>
      <c r="E18" s="217">
        <v>0</v>
      </c>
      <c r="F18" s="217">
        <v>1</v>
      </c>
      <c r="G18" s="218">
        <f>SUM(H18:L18)</f>
        <v>1</v>
      </c>
      <c r="H18" s="217">
        <v>0</v>
      </c>
      <c r="I18" s="217">
        <v>0</v>
      </c>
      <c r="J18" s="217">
        <v>0</v>
      </c>
      <c r="K18" s="217">
        <v>0</v>
      </c>
      <c r="L18" s="217">
        <v>1</v>
      </c>
      <c r="M18" s="217">
        <v>5</v>
      </c>
      <c r="N18" s="217">
        <v>3</v>
      </c>
    </row>
    <row r="19" spans="1:14" ht="19.5" customHeight="1">
      <c r="A19" s="1601" t="s">
        <v>923</v>
      </c>
      <c r="B19" s="209" t="s">
        <v>488</v>
      </c>
      <c r="C19" s="210"/>
      <c r="D19" s="210"/>
      <c r="E19" s="210"/>
      <c r="F19" s="211"/>
      <c r="G19" s="212" t="s">
        <v>482</v>
      </c>
      <c r="H19" s="212"/>
      <c r="I19" s="212"/>
      <c r="J19" s="212"/>
      <c r="K19" s="212"/>
      <c r="L19" s="212"/>
      <c r="M19" s="1597" t="s">
        <v>483</v>
      </c>
      <c r="N19" s="1599" t="s">
        <v>1049</v>
      </c>
    </row>
    <row r="20" spans="1:17" ht="33" customHeight="1">
      <c r="A20" s="1602"/>
      <c r="B20" s="213" t="s">
        <v>915</v>
      </c>
      <c r="C20" s="1124" t="s">
        <v>1310</v>
      </c>
      <c r="D20" s="214" t="s">
        <v>1311</v>
      </c>
      <c r="E20" s="214" t="s">
        <v>1254</v>
      </c>
      <c r="F20" s="214" t="s">
        <v>986</v>
      </c>
      <c r="G20" s="213" t="s">
        <v>915</v>
      </c>
      <c r="H20" s="1124" t="s">
        <v>1310</v>
      </c>
      <c r="I20" s="214" t="s">
        <v>1311</v>
      </c>
      <c r="J20" s="214" t="s">
        <v>1254</v>
      </c>
      <c r="K20" s="214" t="s">
        <v>986</v>
      </c>
      <c r="L20" s="214"/>
      <c r="M20" s="1598"/>
      <c r="N20" s="1600"/>
      <c r="Q20" s="216"/>
    </row>
    <row r="21" spans="1:14" ht="18" customHeight="1">
      <c r="A21" s="213">
        <v>25</v>
      </c>
      <c r="B21" s="217">
        <f>SUM(C21:F21)</f>
        <v>1</v>
      </c>
      <c r="C21" s="217">
        <v>0</v>
      </c>
      <c r="D21" s="217">
        <v>0</v>
      </c>
      <c r="E21" s="217">
        <v>0</v>
      </c>
      <c r="F21" s="217">
        <v>1</v>
      </c>
      <c r="G21" s="218">
        <f>SUM(H21:L21)</f>
        <v>2</v>
      </c>
      <c r="H21" s="217">
        <v>1</v>
      </c>
      <c r="I21" s="217">
        <v>0</v>
      </c>
      <c r="J21" s="217">
        <v>1</v>
      </c>
      <c r="K21" s="217">
        <v>0</v>
      </c>
      <c r="L21" s="217"/>
      <c r="M21" s="217">
        <v>4</v>
      </c>
      <c r="N21" s="217">
        <v>3</v>
      </c>
    </row>
    <row r="22" ht="15" customHeight="1">
      <c r="C22" s="220"/>
    </row>
    <row r="23" ht="18.75" customHeight="1">
      <c r="A23" s="221"/>
    </row>
  </sheetData>
  <sheetProtection/>
  <mergeCells count="6">
    <mergeCell ref="M19:M20"/>
    <mergeCell ref="N19:N20"/>
    <mergeCell ref="A19:A20"/>
    <mergeCell ref="N6:N7"/>
    <mergeCell ref="A6:A7"/>
    <mergeCell ref="M6:M7"/>
  </mergeCells>
  <conditionalFormatting sqref="A1:IV65536">
    <cfRule type="expression" priority="1" dxfId="6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46.xml><?xml version="1.0" encoding="utf-8"?>
<worksheet xmlns="http://schemas.openxmlformats.org/spreadsheetml/2006/main" xmlns:r="http://schemas.openxmlformats.org/officeDocument/2006/relationships">
  <sheetPr codeName="Sheet1">
    <tabColor theme="5" tint="0.5999900102615356"/>
  </sheetPr>
  <dimension ref="A1:M42"/>
  <sheetViews>
    <sheetView showGridLines="0" zoomScaleSheetLayoutView="100" workbookViewId="0" topLeftCell="A1">
      <selection activeCell="J34" sqref="J34"/>
    </sheetView>
  </sheetViews>
  <sheetFormatPr defaultColWidth="8.875" defaultRowHeight="13.5"/>
  <cols>
    <col min="1" max="1" width="5.00390625" style="179" customWidth="1"/>
    <col min="2" max="2" width="7.875" style="179" customWidth="1"/>
    <col min="3" max="10" width="8.125" style="179" customWidth="1"/>
    <col min="11" max="11" width="9.00390625" style="179" customWidth="1"/>
    <col min="12" max="12" width="9.375" style="179" customWidth="1"/>
    <col min="13" max="16384" width="8.875" style="179" customWidth="1"/>
  </cols>
  <sheetData>
    <row r="1" spans="1:6" ht="18.75" customHeight="1">
      <c r="A1" s="184" t="s">
        <v>490</v>
      </c>
      <c r="F1" s="185"/>
    </row>
    <row r="2" ht="15" customHeight="1"/>
    <row r="3" s="187" customFormat="1" ht="18.75" customHeight="1">
      <c r="A3" s="186" t="s">
        <v>1255</v>
      </c>
    </row>
    <row r="4" s="187" customFormat="1" ht="18.75" customHeight="1">
      <c r="A4" s="186" t="s">
        <v>1256</v>
      </c>
    </row>
    <row r="5" s="187" customFormat="1" ht="12.75" customHeight="1">
      <c r="A5" s="186" t="s">
        <v>851</v>
      </c>
    </row>
    <row r="6" spans="1:6" ht="18.75" customHeight="1">
      <c r="A6" s="188" t="s">
        <v>494</v>
      </c>
      <c r="F6" s="189" t="s">
        <v>238</v>
      </c>
    </row>
    <row r="7" spans="1:6" ht="16.5" customHeight="1">
      <c r="A7" s="1603" t="s">
        <v>923</v>
      </c>
      <c r="B7" s="190" t="s">
        <v>491</v>
      </c>
      <c r="C7" s="190"/>
      <c r="D7" s="190"/>
      <c r="E7" s="190"/>
      <c r="F7" s="191"/>
    </row>
    <row r="8" spans="1:6" ht="24.75" customHeight="1">
      <c r="A8" s="1604"/>
      <c r="B8" s="192" t="s">
        <v>915</v>
      </c>
      <c r="C8" s="192" t="s">
        <v>492</v>
      </c>
      <c r="D8" s="193" t="s">
        <v>493</v>
      </c>
      <c r="E8" s="193" t="s">
        <v>495</v>
      </c>
      <c r="F8" s="192" t="s">
        <v>986</v>
      </c>
    </row>
    <row r="9" spans="1:6" ht="16.5" customHeight="1">
      <c r="A9" s="194">
        <v>14</v>
      </c>
      <c r="B9" s="195">
        <f aca="true" t="shared" si="0" ref="B9:B16">SUM(C9:F9)</f>
        <v>640</v>
      </c>
      <c r="C9" s="195">
        <v>437</v>
      </c>
      <c r="D9" s="196" t="s">
        <v>745</v>
      </c>
      <c r="E9" s="195">
        <v>174</v>
      </c>
      <c r="F9" s="195">
        <v>29</v>
      </c>
    </row>
    <row r="10" spans="1:13" ht="16.5" customHeight="1">
      <c r="A10" s="194">
        <v>15</v>
      </c>
      <c r="B10" s="195">
        <f t="shared" si="0"/>
        <v>521</v>
      </c>
      <c r="C10" s="195">
        <v>338</v>
      </c>
      <c r="D10" s="197">
        <v>1</v>
      </c>
      <c r="E10" s="195">
        <v>157</v>
      </c>
      <c r="F10" s="195">
        <v>25</v>
      </c>
      <c r="M10" s="198"/>
    </row>
    <row r="11" spans="1:6" ht="16.5" customHeight="1">
      <c r="A11" s="194">
        <v>16</v>
      </c>
      <c r="B11" s="195">
        <f t="shared" si="0"/>
        <v>495</v>
      </c>
      <c r="C11" s="195">
        <v>329</v>
      </c>
      <c r="D11" s="196" t="s">
        <v>745</v>
      </c>
      <c r="E11" s="195">
        <v>135</v>
      </c>
      <c r="F11" s="195">
        <v>31</v>
      </c>
    </row>
    <row r="12" spans="1:6" ht="16.5" customHeight="1">
      <c r="A12" s="194">
        <v>17</v>
      </c>
      <c r="B12" s="195">
        <f t="shared" si="0"/>
        <v>421</v>
      </c>
      <c r="C12" s="195">
        <v>260</v>
      </c>
      <c r="D12" s="196" t="s">
        <v>745</v>
      </c>
      <c r="E12" s="195">
        <v>135</v>
      </c>
      <c r="F12" s="195">
        <v>26</v>
      </c>
    </row>
    <row r="13" spans="1:6" ht="16.5" customHeight="1">
      <c r="A13" s="194">
        <v>18</v>
      </c>
      <c r="B13" s="195">
        <f t="shared" si="0"/>
        <v>424</v>
      </c>
      <c r="C13" s="195">
        <v>268</v>
      </c>
      <c r="D13" s="196" t="s">
        <v>745</v>
      </c>
      <c r="E13" s="195">
        <v>138</v>
      </c>
      <c r="F13" s="195">
        <v>18</v>
      </c>
    </row>
    <row r="14" spans="1:6" ht="16.5" customHeight="1">
      <c r="A14" s="194">
        <v>19</v>
      </c>
      <c r="B14" s="195">
        <f t="shared" si="0"/>
        <v>430</v>
      </c>
      <c r="C14" s="195">
        <v>269</v>
      </c>
      <c r="D14" s="196" t="s">
        <v>745</v>
      </c>
      <c r="E14" s="195">
        <v>147</v>
      </c>
      <c r="F14" s="195">
        <v>14</v>
      </c>
    </row>
    <row r="15" spans="1:6" ht="16.5" customHeight="1">
      <c r="A15" s="194">
        <v>20</v>
      </c>
      <c r="B15" s="195">
        <f t="shared" si="0"/>
        <v>404</v>
      </c>
      <c r="C15" s="195">
        <v>233</v>
      </c>
      <c r="D15" s="196" t="s">
        <v>344</v>
      </c>
      <c r="E15" s="195">
        <v>145</v>
      </c>
      <c r="F15" s="195">
        <v>26</v>
      </c>
    </row>
    <row r="16" spans="1:6" ht="16.5" customHeight="1">
      <c r="A16" s="194">
        <v>21</v>
      </c>
      <c r="B16" s="195">
        <f t="shared" si="0"/>
        <v>399</v>
      </c>
      <c r="C16" s="195">
        <v>221</v>
      </c>
      <c r="D16" s="196" t="s">
        <v>344</v>
      </c>
      <c r="E16" s="195">
        <v>149</v>
      </c>
      <c r="F16" s="195">
        <v>29</v>
      </c>
    </row>
    <row r="17" spans="1:6" ht="16.5" customHeight="1">
      <c r="A17" s="194">
        <v>22</v>
      </c>
      <c r="B17" s="195">
        <f>SUM(C17:F17)</f>
        <v>334</v>
      </c>
      <c r="C17" s="195">
        <v>183</v>
      </c>
      <c r="D17" s="196" t="s">
        <v>745</v>
      </c>
      <c r="E17" s="195">
        <v>127</v>
      </c>
      <c r="F17" s="195">
        <v>24</v>
      </c>
    </row>
    <row r="18" spans="1:6" ht="16.5" customHeight="1">
      <c r="A18" s="194">
        <v>23</v>
      </c>
      <c r="B18" s="195">
        <f>SUM(C18:F18)</f>
        <v>360</v>
      </c>
      <c r="C18" s="195">
        <v>189</v>
      </c>
      <c r="D18" s="196" t="s">
        <v>344</v>
      </c>
      <c r="E18" s="195">
        <v>118</v>
      </c>
      <c r="F18" s="195">
        <v>53</v>
      </c>
    </row>
    <row r="19" spans="1:6" ht="16.5" customHeight="1">
      <c r="A19" s="194">
        <v>24</v>
      </c>
      <c r="B19" s="195">
        <f>SUM(C19:F19)</f>
        <v>366</v>
      </c>
      <c r="C19" s="195">
        <v>186</v>
      </c>
      <c r="D19" s="196" t="s">
        <v>344</v>
      </c>
      <c r="E19" s="195">
        <v>131</v>
      </c>
      <c r="F19" s="195">
        <v>49</v>
      </c>
    </row>
    <row r="20" spans="1:6" ht="16.5" customHeight="1">
      <c r="A20" s="194">
        <v>25</v>
      </c>
      <c r="B20" s="195">
        <f>SUM(C20:F20)</f>
        <v>354</v>
      </c>
      <c r="C20" s="195">
        <v>195</v>
      </c>
      <c r="D20" s="196" t="s">
        <v>1043</v>
      </c>
      <c r="E20" s="195">
        <v>121</v>
      </c>
      <c r="F20" s="195">
        <v>38</v>
      </c>
    </row>
    <row r="21" ht="18" customHeight="1">
      <c r="A21" s="199" t="s">
        <v>496</v>
      </c>
    </row>
    <row r="22" s="187" customFormat="1" ht="18" customHeight="1">
      <c r="A22" s="199" t="s">
        <v>497</v>
      </c>
    </row>
    <row r="23" ht="21" customHeight="1"/>
    <row r="24" ht="18" customHeight="1">
      <c r="A24" s="186" t="s">
        <v>1257</v>
      </c>
    </row>
    <row r="25" ht="18" customHeight="1">
      <c r="A25" s="186" t="s">
        <v>1312</v>
      </c>
    </row>
    <row r="26" ht="13.5" customHeight="1">
      <c r="A26" s="186"/>
    </row>
    <row r="27" spans="1:9" ht="19.5" customHeight="1">
      <c r="A27" s="188" t="s">
        <v>0</v>
      </c>
      <c r="B27" s="200"/>
      <c r="C27" s="200"/>
      <c r="D27" s="200"/>
      <c r="E27" s="200"/>
      <c r="F27" s="189" t="s">
        <v>238</v>
      </c>
      <c r="G27" s="200"/>
      <c r="H27" s="200"/>
      <c r="I27" s="200"/>
    </row>
    <row r="28" spans="1:6" ht="16.5" customHeight="1">
      <c r="A28" s="1603" t="s">
        <v>923</v>
      </c>
      <c r="B28" s="190" t="s">
        <v>491</v>
      </c>
      <c r="C28" s="190"/>
      <c r="D28" s="190"/>
      <c r="E28" s="190"/>
      <c r="F28" s="191"/>
    </row>
    <row r="29" spans="1:6" ht="24" customHeight="1">
      <c r="A29" s="1604"/>
      <c r="B29" s="192" t="s">
        <v>915</v>
      </c>
      <c r="C29" s="192" t="s">
        <v>492</v>
      </c>
      <c r="D29" s="193" t="s">
        <v>493</v>
      </c>
      <c r="E29" s="193" t="s">
        <v>495</v>
      </c>
      <c r="F29" s="192" t="s">
        <v>986</v>
      </c>
    </row>
    <row r="30" spans="1:6" ht="16.5" customHeight="1">
      <c r="A30" s="201">
        <v>14</v>
      </c>
      <c r="B30" s="202">
        <f aca="true" t="shared" si="1" ref="B30:B37">SUM(C30:F30)</f>
        <v>1152</v>
      </c>
      <c r="C30" s="202">
        <v>344</v>
      </c>
      <c r="D30" s="202">
        <v>2</v>
      </c>
      <c r="E30" s="202">
        <v>781</v>
      </c>
      <c r="F30" s="202">
        <v>25</v>
      </c>
    </row>
    <row r="31" spans="1:6" ht="16.5" customHeight="1">
      <c r="A31" s="201">
        <v>15</v>
      </c>
      <c r="B31" s="202">
        <f t="shared" si="1"/>
        <v>1023</v>
      </c>
      <c r="C31" s="202">
        <v>262</v>
      </c>
      <c r="D31" s="202">
        <v>2</v>
      </c>
      <c r="E31" s="202">
        <v>738</v>
      </c>
      <c r="F31" s="202">
        <v>21</v>
      </c>
    </row>
    <row r="32" spans="1:6" ht="16.5" customHeight="1">
      <c r="A32" s="201">
        <v>16</v>
      </c>
      <c r="B32" s="202">
        <f t="shared" si="1"/>
        <v>1041</v>
      </c>
      <c r="C32" s="202">
        <v>268</v>
      </c>
      <c r="D32" s="203" t="s">
        <v>745</v>
      </c>
      <c r="E32" s="202">
        <v>757</v>
      </c>
      <c r="F32" s="202">
        <v>16</v>
      </c>
    </row>
    <row r="33" spans="1:6" ht="16.5" customHeight="1">
      <c r="A33" s="201">
        <v>17</v>
      </c>
      <c r="B33" s="202">
        <f t="shared" si="1"/>
        <v>925</v>
      </c>
      <c r="C33" s="202">
        <v>205</v>
      </c>
      <c r="D33" s="203" t="s">
        <v>745</v>
      </c>
      <c r="E33" s="202">
        <v>711</v>
      </c>
      <c r="F33" s="202">
        <v>9</v>
      </c>
    </row>
    <row r="34" spans="1:6" ht="16.5" customHeight="1">
      <c r="A34" s="201">
        <v>18</v>
      </c>
      <c r="B34" s="202">
        <f t="shared" si="1"/>
        <v>1010</v>
      </c>
      <c r="C34" s="202">
        <v>268</v>
      </c>
      <c r="D34" s="203" t="s">
        <v>745</v>
      </c>
      <c r="E34" s="202">
        <v>713</v>
      </c>
      <c r="F34" s="202">
        <v>29</v>
      </c>
    </row>
    <row r="35" spans="1:6" ht="16.5" customHeight="1">
      <c r="A35" s="201">
        <v>19</v>
      </c>
      <c r="B35" s="202">
        <f t="shared" si="1"/>
        <v>1075</v>
      </c>
      <c r="C35" s="202">
        <v>292</v>
      </c>
      <c r="D35" s="203" t="s">
        <v>745</v>
      </c>
      <c r="E35" s="202">
        <v>761</v>
      </c>
      <c r="F35" s="202">
        <v>22</v>
      </c>
    </row>
    <row r="36" spans="1:6" ht="16.5" customHeight="1">
      <c r="A36" s="201">
        <v>20</v>
      </c>
      <c r="B36" s="202">
        <f t="shared" si="1"/>
        <v>1056</v>
      </c>
      <c r="C36" s="202">
        <v>221</v>
      </c>
      <c r="D36" s="203" t="s">
        <v>344</v>
      </c>
      <c r="E36" s="202">
        <v>823</v>
      </c>
      <c r="F36" s="202">
        <v>12</v>
      </c>
    </row>
    <row r="37" spans="1:6" ht="16.5" customHeight="1">
      <c r="A37" s="201">
        <v>21</v>
      </c>
      <c r="B37" s="202">
        <f t="shared" si="1"/>
        <v>972</v>
      </c>
      <c r="C37" s="202">
        <v>213</v>
      </c>
      <c r="D37" s="203" t="s">
        <v>344</v>
      </c>
      <c r="E37" s="202">
        <v>740</v>
      </c>
      <c r="F37" s="202">
        <v>19</v>
      </c>
    </row>
    <row r="38" spans="1:6" ht="16.5" customHeight="1">
      <c r="A38" s="201">
        <v>22</v>
      </c>
      <c r="B38" s="202">
        <f>SUM(C38:F38)</f>
        <v>973</v>
      </c>
      <c r="C38" s="202">
        <v>248</v>
      </c>
      <c r="D38" s="203" t="s">
        <v>745</v>
      </c>
      <c r="E38" s="202">
        <v>712</v>
      </c>
      <c r="F38" s="202">
        <v>13</v>
      </c>
    </row>
    <row r="39" spans="1:6" ht="16.5" customHeight="1">
      <c r="A39" s="201">
        <v>23</v>
      </c>
      <c r="B39" s="202">
        <f>SUM(C39:F39)</f>
        <v>950</v>
      </c>
      <c r="C39" s="202">
        <v>237</v>
      </c>
      <c r="D39" s="203" t="s">
        <v>344</v>
      </c>
      <c r="E39" s="202">
        <v>698</v>
      </c>
      <c r="F39" s="202">
        <v>15</v>
      </c>
    </row>
    <row r="40" spans="1:6" ht="16.5" customHeight="1">
      <c r="A40" s="201">
        <v>24</v>
      </c>
      <c r="B40" s="202">
        <f>SUM(C40:F40)</f>
        <v>932</v>
      </c>
      <c r="C40" s="202">
        <v>234</v>
      </c>
      <c r="D40" s="203" t="s">
        <v>344</v>
      </c>
      <c r="E40" s="202">
        <v>675</v>
      </c>
      <c r="F40" s="202">
        <v>23</v>
      </c>
    </row>
    <row r="41" spans="1:6" ht="16.5" customHeight="1">
      <c r="A41" s="201">
        <v>25</v>
      </c>
      <c r="B41" s="202">
        <f>SUM(C41:F41)</f>
        <v>927</v>
      </c>
      <c r="C41" s="202">
        <v>249</v>
      </c>
      <c r="D41" s="203" t="s">
        <v>1043</v>
      </c>
      <c r="E41" s="202">
        <v>651</v>
      </c>
      <c r="F41" s="202">
        <v>27</v>
      </c>
    </row>
    <row r="42" ht="18.75" customHeight="1">
      <c r="A42" s="199" t="s">
        <v>1</v>
      </c>
    </row>
  </sheetData>
  <sheetProtection/>
  <mergeCells count="2">
    <mergeCell ref="A7:A8"/>
    <mergeCell ref="A28:A29"/>
  </mergeCells>
  <conditionalFormatting sqref="A1:IV5 L27:IV27 A27:J27 L6:IV6 A6:J6 A7:IV26 A28:IV65536">
    <cfRule type="expression" priority="1" dxfId="6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47.xml><?xml version="1.0" encoding="utf-8"?>
<worksheet xmlns="http://schemas.openxmlformats.org/spreadsheetml/2006/main" xmlns:r="http://schemas.openxmlformats.org/officeDocument/2006/relationships">
  <sheetPr codeName="Sheet48">
    <tabColor theme="5" tint="0.5999900102615356"/>
  </sheetPr>
  <dimension ref="A1:M32"/>
  <sheetViews>
    <sheetView showGridLines="0" zoomScaleSheetLayoutView="100" workbookViewId="0" topLeftCell="A1">
      <selection activeCell="J34" sqref="J34"/>
    </sheetView>
  </sheetViews>
  <sheetFormatPr defaultColWidth="7.75390625" defaultRowHeight="13.5"/>
  <cols>
    <col min="1" max="1" width="7.75390625" style="157" customWidth="1"/>
    <col min="2" max="2" width="6.25390625" style="157" customWidth="1"/>
    <col min="3" max="5" width="6.875" style="157" customWidth="1"/>
    <col min="6" max="6" width="7.25390625" style="157" customWidth="1"/>
    <col min="7" max="9" width="9.125" style="157" customWidth="1"/>
    <col min="10" max="10" width="8.25390625" style="157" customWidth="1"/>
    <col min="11" max="11" width="9.125" style="157" customWidth="1"/>
    <col min="12" max="16384" width="7.75390625" style="157" customWidth="1"/>
  </cols>
  <sheetData>
    <row r="1" spans="3:8" ht="12">
      <c r="C1" s="158"/>
      <c r="D1" s="159"/>
      <c r="E1" s="160"/>
      <c r="F1" s="160"/>
      <c r="G1" s="160"/>
      <c r="H1" s="160"/>
    </row>
    <row r="2" ht="13.5">
      <c r="A2" s="161" t="s">
        <v>10</v>
      </c>
    </row>
    <row r="3" ht="15" customHeight="1">
      <c r="K3" s="162" t="s">
        <v>2</v>
      </c>
    </row>
    <row r="4" spans="1:11" ht="19.5" customHeight="1">
      <c r="A4" s="163" t="s">
        <v>3</v>
      </c>
      <c r="B4" s="1605" t="s">
        <v>923</v>
      </c>
      <c r="C4" s="164" t="s">
        <v>4</v>
      </c>
      <c r="D4" s="164"/>
      <c r="E4" s="164"/>
      <c r="F4" s="1605" t="s">
        <v>5</v>
      </c>
      <c r="G4" s="164" t="s">
        <v>6</v>
      </c>
      <c r="H4" s="164"/>
      <c r="I4" s="164"/>
      <c r="J4" s="165" t="s">
        <v>536</v>
      </c>
      <c r="K4" s="166" t="s">
        <v>7</v>
      </c>
    </row>
    <row r="5" spans="1:11" ht="19.5" customHeight="1">
      <c r="A5" s="167" t="s">
        <v>8</v>
      </c>
      <c r="B5" s="1606"/>
      <c r="C5" s="168" t="s">
        <v>915</v>
      </c>
      <c r="D5" s="168" t="s">
        <v>919</v>
      </c>
      <c r="E5" s="168" t="s">
        <v>920</v>
      </c>
      <c r="F5" s="1606"/>
      <c r="G5" s="168" t="s">
        <v>915</v>
      </c>
      <c r="H5" s="169" t="s">
        <v>935</v>
      </c>
      <c r="I5" s="169" t="s">
        <v>936</v>
      </c>
      <c r="J5" s="170" t="s">
        <v>537</v>
      </c>
      <c r="K5" s="171" t="s">
        <v>537</v>
      </c>
    </row>
    <row r="6" spans="1:11" ht="19.5" customHeight="1">
      <c r="A6" s="172"/>
      <c r="B6" s="167">
        <v>25</v>
      </c>
      <c r="C6" s="173">
        <f>SUM(D6:E6)</f>
        <v>176</v>
      </c>
      <c r="D6" s="173">
        <v>164</v>
      </c>
      <c r="E6" s="173">
        <v>12</v>
      </c>
      <c r="F6" s="174">
        <v>2063</v>
      </c>
      <c r="G6" s="173">
        <f>SUM(H6:I6)</f>
        <v>48513</v>
      </c>
      <c r="H6" s="175">
        <v>24822</v>
      </c>
      <c r="I6" s="175">
        <v>23691</v>
      </c>
      <c r="J6" s="176">
        <v>3334</v>
      </c>
      <c r="K6" s="175">
        <v>571</v>
      </c>
    </row>
    <row r="7" spans="1:11" ht="19.5" customHeight="1">
      <c r="A7" s="172" t="s">
        <v>11</v>
      </c>
      <c r="B7" s="1051">
        <v>24</v>
      </c>
      <c r="C7" s="173">
        <f>SUM(D7:E7)</f>
        <v>181</v>
      </c>
      <c r="D7" s="173">
        <v>169</v>
      </c>
      <c r="E7" s="173">
        <v>12</v>
      </c>
      <c r="F7" s="174">
        <v>2073</v>
      </c>
      <c r="G7" s="173">
        <f>SUM(H7:I7)</f>
        <v>49369</v>
      </c>
      <c r="H7" s="175">
        <v>25245</v>
      </c>
      <c r="I7" s="175">
        <v>24124</v>
      </c>
      <c r="J7" s="176">
        <v>3353</v>
      </c>
      <c r="K7" s="175">
        <v>647</v>
      </c>
    </row>
    <row r="8" spans="1:11" ht="19.5" customHeight="1">
      <c r="A8" s="167"/>
      <c r="B8" s="168" t="s">
        <v>9</v>
      </c>
      <c r="C8" s="177">
        <f>C6-C7</f>
        <v>-5</v>
      </c>
      <c r="D8" s="177">
        <f aca="true" t="shared" si="0" ref="D8:K8">D6-D7</f>
        <v>-5</v>
      </c>
      <c r="E8" s="177">
        <f t="shared" si="0"/>
        <v>0</v>
      </c>
      <c r="F8" s="177">
        <f t="shared" si="0"/>
        <v>-10</v>
      </c>
      <c r="G8" s="177">
        <f t="shared" si="0"/>
        <v>-856</v>
      </c>
      <c r="H8" s="177">
        <f t="shared" si="0"/>
        <v>-423</v>
      </c>
      <c r="I8" s="177">
        <f t="shared" si="0"/>
        <v>-433</v>
      </c>
      <c r="J8" s="177">
        <f t="shared" si="0"/>
        <v>-19</v>
      </c>
      <c r="K8" s="177">
        <f t="shared" si="0"/>
        <v>-76</v>
      </c>
    </row>
    <row r="9" spans="1:11" ht="19.5" customHeight="1">
      <c r="A9" s="172"/>
      <c r="B9" s="1051">
        <v>25</v>
      </c>
      <c r="C9" s="173">
        <f>SUM(D9:E9)</f>
        <v>99</v>
      </c>
      <c r="D9" s="178">
        <v>98</v>
      </c>
      <c r="E9" s="178">
        <v>1</v>
      </c>
      <c r="F9" s="178">
        <v>972</v>
      </c>
      <c r="G9" s="173">
        <f>SUM(H9:I9)</f>
        <v>27042</v>
      </c>
      <c r="H9" s="178">
        <v>14040</v>
      </c>
      <c r="I9" s="178">
        <v>13002</v>
      </c>
      <c r="J9" s="178">
        <v>2250</v>
      </c>
      <c r="K9" s="178">
        <v>278</v>
      </c>
    </row>
    <row r="10" spans="1:11" ht="19.5" customHeight="1">
      <c r="A10" s="172" t="s">
        <v>12</v>
      </c>
      <c r="B10" s="1051">
        <v>24</v>
      </c>
      <c r="C10" s="173">
        <f>SUM(D10:E10)</f>
        <v>103</v>
      </c>
      <c r="D10" s="178">
        <v>102</v>
      </c>
      <c r="E10" s="178">
        <v>1</v>
      </c>
      <c r="F10" s="178">
        <v>975</v>
      </c>
      <c r="G10" s="173">
        <f>SUM(H10:I10)</f>
        <v>27248</v>
      </c>
      <c r="H10" s="178">
        <v>14085</v>
      </c>
      <c r="I10" s="178">
        <v>13163</v>
      </c>
      <c r="J10" s="178">
        <v>2273</v>
      </c>
      <c r="K10" s="178">
        <v>303</v>
      </c>
    </row>
    <row r="11" spans="1:13" ht="19.5" customHeight="1">
      <c r="A11" s="172"/>
      <c r="B11" s="168" t="s">
        <v>9</v>
      </c>
      <c r="C11" s="177">
        <f aca="true" t="shared" si="1" ref="C11:K11">C9-C10</f>
        <v>-4</v>
      </c>
      <c r="D11" s="177">
        <f t="shared" si="1"/>
        <v>-4</v>
      </c>
      <c r="E11" s="177">
        <f t="shared" si="1"/>
        <v>0</v>
      </c>
      <c r="F11" s="177">
        <f t="shared" si="1"/>
        <v>-3</v>
      </c>
      <c r="G11" s="177">
        <f t="shared" si="1"/>
        <v>-206</v>
      </c>
      <c r="H11" s="177">
        <f t="shared" si="1"/>
        <v>-45</v>
      </c>
      <c r="I11" s="177">
        <f t="shared" si="1"/>
        <v>-161</v>
      </c>
      <c r="J11" s="177">
        <f t="shared" si="1"/>
        <v>-23</v>
      </c>
      <c r="K11" s="177">
        <f t="shared" si="1"/>
        <v>-25</v>
      </c>
      <c r="M11" s="179"/>
    </row>
    <row r="12" spans="1:11" ht="19.5" customHeight="1">
      <c r="A12" s="165"/>
      <c r="B12" s="1051">
        <v>25</v>
      </c>
      <c r="C12" s="173">
        <f>SUM(D12:E12)</f>
        <v>45</v>
      </c>
      <c r="D12" s="178">
        <v>45</v>
      </c>
      <c r="E12" s="178">
        <v>0</v>
      </c>
      <c r="F12" s="178" t="s">
        <v>14</v>
      </c>
      <c r="G12" s="173">
        <f>SUM(H12:I12)</f>
        <v>26006</v>
      </c>
      <c r="H12" s="180">
        <v>13273</v>
      </c>
      <c r="I12" s="180">
        <v>12733</v>
      </c>
      <c r="J12" s="180">
        <v>2164</v>
      </c>
      <c r="K12" s="180">
        <v>533</v>
      </c>
    </row>
    <row r="13" spans="1:11" ht="19.5" customHeight="1">
      <c r="A13" s="181" t="s">
        <v>13</v>
      </c>
      <c r="B13" s="1051">
        <v>24</v>
      </c>
      <c r="C13" s="173">
        <f>SUM(D13:E13)</f>
        <v>45</v>
      </c>
      <c r="D13" s="178">
        <v>45</v>
      </c>
      <c r="E13" s="178">
        <v>0</v>
      </c>
      <c r="F13" s="178" t="s">
        <v>14</v>
      </c>
      <c r="G13" s="173">
        <f>SUM(H13:I13)</f>
        <v>26240</v>
      </c>
      <c r="H13" s="180">
        <v>13377</v>
      </c>
      <c r="I13" s="180">
        <v>12863</v>
      </c>
      <c r="J13" s="180">
        <v>2185</v>
      </c>
      <c r="K13" s="180">
        <v>542</v>
      </c>
    </row>
    <row r="14" spans="1:11" ht="19.5" customHeight="1">
      <c r="A14" s="167"/>
      <c r="B14" s="168" t="s">
        <v>9</v>
      </c>
      <c r="C14" s="177">
        <f>C12-C13</f>
        <v>0</v>
      </c>
      <c r="D14" s="177">
        <f>D12-D13</f>
        <v>0</v>
      </c>
      <c r="E14" s="177">
        <f>E12-E13</f>
        <v>0</v>
      </c>
      <c r="F14" s="178" t="s">
        <v>14</v>
      </c>
      <c r="G14" s="177">
        <f>G12-G13</f>
        <v>-234</v>
      </c>
      <c r="H14" s="177">
        <f>H12-H13</f>
        <v>-104</v>
      </c>
      <c r="I14" s="177">
        <f>I12-I13</f>
        <v>-130</v>
      </c>
      <c r="J14" s="177">
        <f>J12-J13</f>
        <v>-21</v>
      </c>
      <c r="K14" s="177">
        <f>K12-K13</f>
        <v>-9</v>
      </c>
    </row>
    <row r="15" spans="1:11" ht="19.5" customHeight="1">
      <c r="A15" s="1607" t="s">
        <v>15</v>
      </c>
      <c r="B15" s="1051">
        <v>25</v>
      </c>
      <c r="C15" s="173">
        <f>SUM(D15:E15)</f>
        <v>10</v>
      </c>
      <c r="D15" s="178">
        <v>9</v>
      </c>
      <c r="E15" s="178">
        <v>1</v>
      </c>
      <c r="F15" s="178">
        <v>326</v>
      </c>
      <c r="G15" s="173">
        <f>SUM(H15:I15)</f>
        <v>1028</v>
      </c>
      <c r="H15" s="178">
        <v>654</v>
      </c>
      <c r="I15" s="178">
        <v>374</v>
      </c>
      <c r="J15" s="178">
        <v>797</v>
      </c>
      <c r="K15" s="178">
        <v>301</v>
      </c>
    </row>
    <row r="16" spans="1:11" ht="19.5" customHeight="1">
      <c r="A16" s="1608"/>
      <c r="B16" s="1051">
        <v>24</v>
      </c>
      <c r="C16" s="173">
        <f>SUM(D16:E16)</f>
        <v>10</v>
      </c>
      <c r="D16" s="178">
        <v>9</v>
      </c>
      <c r="E16" s="178">
        <v>1</v>
      </c>
      <c r="F16" s="178">
        <v>335</v>
      </c>
      <c r="G16" s="173">
        <f>SUM(H16:I16)</f>
        <v>995</v>
      </c>
      <c r="H16" s="178">
        <v>642</v>
      </c>
      <c r="I16" s="178">
        <v>353</v>
      </c>
      <c r="J16" s="178">
        <v>784</v>
      </c>
      <c r="K16" s="178">
        <v>298</v>
      </c>
    </row>
    <row r="17" spans="1:11" ht="19.5" customHeight="1">
      <c r="A17" s="1609"/>
      <c r="B17" s="168" t="s">
        <v>9</v>
      </c>
      <c r="C17" s="177">
        <f aca="true" t="shared" si="2" ref="C17:K17">C15-C16</f>
        <v>0</v>
      </c>
      <c r="D17" s="177">
        <f t="shared" si="2"/>
        <v>0</v>
      </c>
      <c r="E17" s="177">
        <f t="shared" si="2"/>
        <v>0</v>
      </c>
      <c r="F17" s="177">
        <f t="shared" si="2"/>
        <v>-9</v>
      </c>
      <c r="G17" s="177">
        <f t="shared" si="2"/>
        <v>33</v>
      </c>
      <c r="H17" s="177">
        <f t="shared" si="2"/>
        <v>12</v>
      </c>
      <c r="I17" s="177">
        <f t="shared" si="2"/>
        <v>21</v>
      </c>
      <c r="J17" s="177">
        <f t="shared" si="2"/>
        <v>13</v>
      </c>
      <c r="K17" s="177">
        <f t="shared" si="2"/>
        <v>3</v>
      </c>
    </row>
    <row r="18" spans="1:11" ht="19.5" customHeight="1">
      <c r="A18" s="182"/>
      <c r="B18" s="1051">
        <v>25</v>
      </c>
      <c r="C18" s="173">
        <f>SUM(D18:E18)</f>
        <v>106</v>
      </c>
      <c r="D18" s="178">
        <v>106</v>
      </c>
      <c r="E18" s="178">
        <v>0</v>
      </c>
      <c r="F18" s="180">
        <v>491</v>
      </c>
      <c r="G18" s="173">
        <f>SUM(H18:I18)</f>
        <v>9431</v>
      </c>
      <c r="H18" s="178">
        <v>4777</v>
      </c>
      <c r="I18" s="178">
        <v>4654</v>
      </c>
      <c r="J18" s="178">
        <v>744</v>
      </c>
      <c r="K18" s="178">
        <v>126</v>
      </c>
    </row>
    <row r="19" spans="1:11" ht="19.5" customHeight="1">
      <c r="A19" s="172" t="s">
        <v>16</v>
      </c>
      <c r="B19" s="1051">
        <v>24</v>
      </c>
      <c r="C19" s="173">
        <f>SUM(D19:E19)</f>
        <v>107</v>
      </c>
      <c r="D19" s="178">
        <v>107</v>
      </c>
      <c r="E19" s="178">
        <v>0</v>
      </c>
      <c r="F19" s="180">
        <v>493</v>
      </c>
      <c r="G19" s="173">
        <f>SUM(H19:I19)</f>
        <v>9368</v>
      </c>
      <c r="H19" s="178">
        <v>4875</v>
      </c>
      <c r="I19" s="178">
        <v>4493</v>
      </c>
      <c r="J19" s="178">
        <v>741</v>
      </c>
      <c r="K19" s="178">
        <v>122</v>
      </c>
    </row>
    <row r="20" spans="1:11" ht="19.5" customHeight="1">
      <c r="A20" s="167"/>
      <c r="B20" s="168" t="s">
        <v>9</v>
      </c>
      <c r="C20" s="177">
        <f aca="true" t="shared" si="3" ref="C20:K20">C18-C19</f>
        <v>-1</v>
      </c>
      <c r="D20" s="177">
        <f t="shared" si="3"/>
        <v>-1</v>
      </c>
      <c r="E20" s="177">
        <f t="shared" si="3"/>
        <v>0</v>
      </c>
      <c r="F20" s="177">
        <f t="shared" si="3"/>
        <v>-2</v>
      </c>
      <c r="G20" s="177">
        <f t="shared" si="3"/>
        <v>63</v>
      </c>
      <c r="H20" s="177">
        <f t="shared" si="3"/>
        <v>-98</v>
      </c>
      <c r="I20" s="177">
        <f t="shared" si="3"/>
        <v>161</v>
      </c>
      <c r="J20" s="177">
        <f t="shared" si="3"/>
        <v>3</v>
      </c>
      <c r="K20" s="177">
        <f t="shared" si="3"/>
        <v>4</v>
      </c>
    </row>
    <row r="21" spans="1:11" ht="19.5" customHeight="1">
      <c r="A21" s="172"/>
      <c r="B21" s="1051">
        <v>25</v>
      </c>
      <c r="C21" s="173">
        <f>SUM(D21:E21)</f>
        <v>30</v>
      </c>
      <c r="D21" s="178">
        <v>30</v>
      </c>
      <c r="E21" s="178">
        <v>0</v>
      </c>
      <c r="F21" s="178" t="s">
        <v>14</v>
      </c>
      <c r="G21" s="173">
        <f>SUM(H21:I21)</f>
        <v>4007</v>
      </c>
      <c r="H21" s="178">
        <v>1492</v>
      </c>
      <c r="I21" s="178">
        <v>2515</v>
      </c>
      <c r="J21" s="178">
        <v>275</v>
      </c>
      <c r="K21" s="178">
        <v>115</v>
      </c>
    </row>
    <row r="22" spans="1:11" ht="19.5" customHeight="1">
      <c r="A22" s="172" t="s">
        <v>17</v>
      </c>
      <c r="B22" s="1051">
        <v>24</v>
      </c>
      <c r="C22" s="173">
        <f>SUM(D22:E22)</f>
        <v>30</v>
      </c>
      <c r="D22" s="178">
        <v>30</v>
      </c>
      <c r="E22" s="178">
        <v>0</v>
      </c>
      <c r="F22" s="178" t="s">
        <v>14</v>
      </c>
      <c r="G22" s="173">
        <f>SUM(H22:I22)</f>
        <v>3791</v>
      </c>
      <c r="H22" s="178">
        <v>1423</v>
      </c>
      <c r="I22" s="178">
        <v>2368</v>
      </c>
      <c r="J22" s="178">
        <v>272</v>
      </c>
      <c r="K22" s="178">
        <v>121</v>
      </c>
    </row>
    <row r="23" spans="1:11" ht="19.5" customHeight="1">
      <c r="A23" s="167"/>
      <c r="B23" s="168" t="s">
        <v>9</v>
      </c>
      <c r="C23" s="177">
        <f>C21-C22</f>
        <v>0</v>
      </c>
      <c r="D23" s="177">
        <f>D21-D22</f>
        <v>0</v>
      </c>
      <c r="E23" s="177">
        <f>E21-E22</f>
        <v>0</v>
      </c>
      <c r="F23" s="178" t="s">
        <v>14</v>
      </c>
      <c r="G23" s="177">
        <f>G21-G22</f>
        <v>216</v>
      </c>
      <c r="H23" s="177">
        <f>H21-H22</f>
        <v>69</v>
      </c>
      <c r="I23" s="177">
        <f>I21-I22</f>
        <v>147</v>
      </c>
      <c r="J23" s="177">
        <f>J21-J22</f>
        <v>3</v>
      </c>
      <c r="K23" s="177">
        <f>K21-K22</f>
        <v>-6</v>
      </c>
    </row>
    <row r="24" spans="1:11" ht="19.5" customHeight="1">
      <c r="A24" s="165"/>
      <c r="B24" s="1051">
        <v>25</v>
      </c>
      <c r="C24" s="173">
        <f>SUM(D24:E24)</f>
        <v>3</v>
      </c>
      <c r="D24" s="178">
        <v>3</v>
      </c>
      <c r="E24" s="178">
        <v>0</v>
      </c>
      <c r="F24" s="178" t="s">
        <v>14</v>
      </c>
      <c r="G24" s="173">
        <f>SUM(H24:I24)</f>
        <v>18</v>
      </c>
      <c r="H24" s="178">
        <v>0</v>
      </c>
      <c r="I24" s="180">
        <v>18</v>
      </c>
      <c r="J24" s="180">
        <v>4</v>
      </c>
      <c r="K24" s="178">
        <v>0</v>
      </c>
    </row>
    <row r="25" spans="1:11" ht="19.5" customHeight="1">
      <c r="A25" s="181" t="s">
        <v>18</v>
      </c>
      <c r="B25" s="1051">
        <v>24</v>
      </c>
      <c r="C25" s="175">
        <f>SUM(D25:E25)</f>
        <v>3</v>
      </c>
      <c r="D25" s="180">
        <v>3</v>
      </c>
      <c r="E25" s="180">
        <v>0</v>
      </c>
      <c r="F25" s="180" t="s">
        <v>14</v>
      </c>
      <c r="G25" s="175">
        <f>SUM(H25:I25)</f>
        <v>18</v>
      </c>
      <c r="H25" s="180">
        <v>0</v>
      </c>
      <c r="I25" s="180">
        <v>18</v>
      </c>
      <c r="J25" s="180">
        <v>4</v>
      </c>
      <c r="K25" s="180">
        <v>0</v>
      </c>
    </row>
    <row r="26" spans="1:11" ht="19.5" customHeight="1">
      <c r="A26" s="167"/>
      <c r="B26" s="168" t="s">
        <v>9</v>
      </c>
      <c r="C26" s="1110">
        <f>C24-C25</f>
        <v>0</v>
      </c>
      <c r="D26" s="1110">
        <f aca="true" t="shared" si="4" ref="D26:K26">D24-D25</f>
        <v>0</v>
      </c>
      <c r="E26" s="1110">
        <f t="shared" si="4"/>
        <v>0</v>
      </c>
      <c r="F26" s="1110" t="s">
        <v>1039</v>
      </c>
      <c r="G26" s="1110">
        <f>G24-G25</f>
        <v>0</v>
      </c>
      <c r="H26" s="1110">
        <f t="shared" si="4"/>
        <v>0</v>
      </c>
      <c r="I26" s="1110">
        <f t="shared" si="4"/>
        <v>0</v>
      </c>
      <c r="J26" s="1110">
        <f t="shared" si="4"/>
        <v>0</v>
      </c>
      <c r="K26" s="1110">
        <f t="shared" si="4"/>
        <v>0</v>
      </c>
    </row>
    <row r="27" spans="1:11" ht="19.5" customHeight="1">
      <c r="A27" s="172"/>
      <c r="B27" s="1051">
        <v>25</v>
      </c>
      <c r="C27" s="175">
        <f>SUM(D27:E27)</f>
        <v>2</v>
      </c>
      <c r="D27" s="180">
        <v>2</v>
      </c>
      <c r="E27" s="180">
        <v>0</v>
      </c>
      <c r="F27" s="1110" t="s">
        <v>1039</v>
      </c>
      <c r="G27" s="175">
        <f>SUM(H27:I27)</f>
        <v>8834</v>
      </c>
      <c r="H27" s="180">
        <v>5152</v>
      </c>
      <c r="I27" s="180">
        <v>3682</v>
      </c>
      <c r="J27" s="180">
        <v>775</v>
      </c>
      <c r="K27" s="180">
        <v>1270</v>
      </c>
    </row>
    <row r="28" spans="1:11" ht="19.5" customHeight="1">
      <c r="A28" s="172" t="s">
        <v>400</v>
      </c>
      <c r="B28" s="1051">
        <v>24</v>
      </c>
      <c r="C28" s="175">
        <f>SUM(D28:E28)</f>
        <v>2</v>
      </c>
      <c r="D28" s="180">
        <v>2</v>
      </c>
      <c r="E28" s="180">
        <v>0</v>
      </c>
      <c r="F28" s="180" t="s">
        <v>14</v>
      </c>
      <c r="G28" s="175">
        <f>SUM(H28:I28)</f>
        <v>8846</v>
      </c>
      <c r="H28" s="180">
        <v>5168</v>
      </c>
      <c r="I28" s="180">
        <v>3678</v>
      </c>
      <c r="J28" s="180">
        <v>786</v>
      </c>
      <c r="K28" s="180">
        <v>1184</v>
      </c>
    </row>
    <row r="29" spans="1:11" ht="19.5" customHeight="1">
      <c r="A29" s="167"/>
      <c r="B29" s="183" t="s">
        <v>9</v>
      </c>
      <c r="C29" s="1110">
        <f aca="true" t="shared" si="5" ref="C29:K29">C27-C28</f>
        <v>0</v>
      </c>
      <c r="D29" s="1110">
        <f t="shared" si="5"/>
        <v>0</v>
      </c>
      <c r="E29" s="1110">
        <f t="shared" si="5"/>
        <v>0</v>
      </c>
      <c r="F29" s="180" t="s">
        <v>14</v>
      </c>
      <c r="G29" s="1110">
        <f t="shared" si="5"/>
        <v>-12</v>
      </c>
      <c r="H29" s="1110">
        <f t="shared" si="5"/>
        <v>-16</v>
      </c>
      <c r="I29" s="1110">
        <f t="shared" si="5"/>
        <v>4</v>
      </c>
      <c r="J29" s="1110">
        <f t="shared" si="5"/>
        <v>-11</v>
      </c>
      <c r="K29" s="1110">
        <f t="shared" si="5"/>
        <v>86</v>
      </c>
    </row>
    <row r="30" spans="1:11" ht="19.5" customHeight="1">
      <c r="A30" s="165"/>
      <c r="B30" s="1051">
        <v>25</v>
      </c>
      <c r="C30" s="175">
        <f>SUM(D30:E30)</f>
        <v>3</v>
      </c>
      <c r="D30" s="180">
        <v>3</v>
      </c>
      <c r="E30" s="180">
        <v>0</v>
      </c>
      <c r="F30" s="180" t="s">
        <v>14</v>
      </c>
      <c r="G30" s="175">
        <f>SUM(H30:I30)</f>
        <v>1063</v>
      </c>
      <c r="H30" s="180">
        <v>128</v>
      </c>
      <c r="I30" s="180">
        <v>935</v>
      </c>
      <c r="J30" s="180">
        <v>89</v>
      </c>
      <c r="K30" s="180">
        <v>40</v>
      </c>
    </row>
    <row r="31" spans="1:11" ht="19.5" customHeight="1">
      <c r="A31" s="181" t="s">
        <v>19</v>
      </c>
      <c r="B31" s="1051">
        <v>24</v>
      </c>
      <c r="C31" s="175">
        <f>SUM(D31:E31)</f>
        <v>3</v>
      </c>
      <c r="D31" s="180">
        <v>3</v>
      </c>
      <c r="E31" s="180">
        <v>0</v>
      </c>
      <c r="F31" s="180" t="s">
        <v>14</v>
      </c>
      <c r="G31" s="175">
        <f>SUM(H31:I31)</f>
        <v>1038</v>
      </c>
      <c r="H31" s="180">
        <v>132</v>
      </c>
      <c r="I31" s="180">
        <v>906</v>
      </c>
      <c r="J31" s="180">
        <v>91</v>
      </c>
      <c r="K31" s="180">
        <v>39</v>
      </c>
    </row>
    <row r="32" spans="1:11" ht="19.5" customHeight="1">
      <c r="A32" s="167"/>
      <c r="B32" s="183" t="s">
        <v>9</v>
      </c>
      <c r="C32" s="1110">
        <f aca="true" t="shared" si="6" ref="C32:K32">C30-C31</f>
        <v>0</v>
      </c>
      <c r="D32" s="1110">
        <f t="shared" si="6"/>
        <v>0</v>
      </c>
      <c r="E32" s="1110">
        <f t="shared" si="6"/>
        <v>0</v>
      </c>
      <c r="F32" s="180" t="s">
        <v>14</v>
      </c>
      <c r="G32" s="1110">
        <f t="shared" si="6"/>
        <v>25</v>
      </c>
      <c r="H32" s="1110">
        <f t="shared" si="6"/>
        <v>-4</v>
      </c>
      <c r="I32" s="1110">
        <f t="shared" si="6"/>
        <v>29</v>
      </c>
      <c r="J32" s="1110">
        <f t="shared" si="6"/>
        <v>-2</v>
      </c>
      <c r="K32" s="1110">
        <f t="shared" si="6"/>
        <v>1</v>
      </c>
    </row>
  </sheetData>
  <sheetProtection/>
  <mergeCells count="3">
    <mergeCell ref="B4:B5"/>
    <mergeCell ref="F4:F5"/>
    <mergeCell ref="A15:A17"/>
  </mergeCells>
  <conditionalFormatting sqref="A1:IV65536">
    <cfRule type="expression" priority="1" dxfId="6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48.xml><?xml version="1.0" encoding="utf-8"?>
<worksheet xmlns="http://schemas.openxmlformats.org/spreadsheetml/2006/main" xmlns:r="http://schemas.openxmlformats.org/officeDocument/2006/relationships">
  <sheetPr codeName="Sheet49">
    <tabColor theme="5" tint="0.5999900102615356"/>
  </sheetPr>
  <dimension ref="A5:B15"/>
  <sheetViews>
    <sheetView showGridLines="0" zoomScaleSheetLayoutView="100" workbookViewId="0" topLeftCell="A1">
      <selection activeCell="J34" sqref="J34"/>
    </sheetView>
  </sheetViews>
  <sheetFormatPr defaultColWidth="9.00390625" defaultRowHeight="13.5"/>
  <cols>
    <col min="1" max="1" width="90.375" style="155" customWidth="1"/>
    <col min="2" max="2" width="2.625" style="155" customWidth="1"/>
    <col min="3" max="16384" width="9.00390625" style="155" customWidth="1"/>
  </cols>
  <sheetData>
    <row r="1" ht="33" customHeight="1"/>
    <row r="2" ht="33" customHeight="1"/>
    <row r="3" ht="33" customHeight="1"/>
    <row r="4" ht="33" customHeight="1"/>
    <row r="5" ht="33" customHeight="1">
      <c r="A5" s="156" t="s">
        <v>20</v>
      </c>
    </row>
    <row r="6" ht="33" customHeight="1"/>
    <row r="7" ht="33" customHeight="1"/>
    <row r="8" ht="33" customHeight="1"/>
    <row r="15" ht="13.5">
      <c r="B15" s="1044"/>
    </row>
  </sheetData>
  <sheetProtection/>
  <printOptions/>
  <pageMargins left="0.984251968503937" right="0.5905511811023623" top="0.984251968503937" bottom="0.7874015748031497" header="0.5118110236220472" footer="0.5905511811023623"/>
  <pageSetup firstPageNumber="45" useFirstPageNumber="1" horizontalDpi="600" verticalDpi="600" orientation="portrait" paperSize="9" r:id="rId1"/>
  <headerFooter alignWithMargins="0">
    <oddFooter>&amp;C&amp;A</oddFooter>
  </headerFooter>
</worksheet>
</file>

<file path=xl/worksheets/sheet49.xml><?xml version="1.0" encoding="utf-8"?>
<worksheet xmlns="http://schemas.openxmlformats.org/spreadsheetml/2006/main" xmlns:r="http://schemas.openxmlformats.org/officeDocument/2006/relationships">
  <sheetPr codeName="Sheet50">
    <tabColor theme="5" tint="0.5999900102615356"/>
    <pageSetUpPr fitToPage="1"/>
  </sheetPr>
  <dimension ref="A1:Z36"/>
  <sheetViews>
    <sheetView showGridLines="0" zoomScaleSheetLayoutView="100" workbookViewId="0" topLeftCell="A1">
      <selection activeCell="J34" sqref="J34"/>
    </sheetView>
  </sheetViews>
  <sheetFormatPr defaultColWidth="9.00390625" defaultRowHeight="13.5"/>
  <cols>
    <col min="1" max="1" width="9.125" style="48" customWidth="1"/>
    <col min="2" max="4" width="6.625" style="48" customWidth="1"/>
    <col min="5" max="12" width="6.625" style="121" customWidth="1"/>
    <col min="13" max="13" width="5.50390625" style="121" customWidth="1"/>
    <col min="14" max="18" width="6.625" style="121" customWidth="1"/>
    <col min="19" max="19" width="5.625" style="121" customWidth="1"/>
    <col min="20" max="26" width="6.625" style="121" customWidth="1"/>
    <col min="27" max="16384" width="9.00390625" style="48" customWidth="1"/>
  </cols>
  <sheetData>
    <row r="1" spans="1:26" s="39" customFormat="1" ht="19.5" customHeight="1">
      <c r="A1" s="38" t="s">
        <v>21</v>
      </c>
      <c r="E1" s="102"/>
      <c r="F1" s="102"/>
      <c r="G1" s="102"/>
      <c r="H1" s="102"/>
      <c r="I1" s="102"/>
      <c r="J1" s="102"/>
      <c r="K1" s="102"/>
      <c r="L1" s="102"/>
      <c r="M1" s="102"/>
      <c r="N1" s="102"/>
      <c r="O1" s="102"/>
      <c r="P1" s="102"/>
      <c r="Q1" s="102"/>
      <c r="R1" s="102"/>
      <c r="S1" s="102"/>
      <c r="T1" s="102"/>
      <c r="U1" s="102"/>
      <c r="V1" s="102"/>
      <c r="W1" s="102"/>
      <c r="X1" s="102"/>
      <c r="Y1" s="102"/>
      <c r="Z1" s="102"/>
    </row>
    <row r="2" spans="1:26" s="39" customFormat="1" ht="19.5" customHeight="1">
      <c r="A2" s="38"/>
      <c r="B2" s="1610"/>
      <c r="C2" s="1610"/>
      <c r="D2" s="1610"/>
      <c r="E2" s="102"/>
      <c r="F2" s="102"/>
      <c r="G2" s="102"/>
      <c r="H2" s="102"/>
      <c r="I2" s="102"/>
      <c r="J2" s="102"/>
      <c r="K2" s="102"/>
      <c r="L2" s="102"/>
      <c r="M2" s="102"/>
      <c r="N2" s="102"/>
      <c r="O2" s="102"/>
      <c r="P2" s="102"/>
      <c r="Q2" s="102"/>
      <c r="R2" s="102"/>
      <c r="S2" s="102"/>
      <c r="T2" s="102"/>
      <c r="U2" s="102"/>
      <c r="V2" s="102"/>
      <c r="W2" s="102"/>
      <c r="X2" s="102"/>
      <c r="Y2" s="102"/>
      <c r="Z2" s="102"/>
    </row>
    <row r="3" spans="1:26" s="39" customFormat="1" ht="19.5" customHeight="1">
      <c r="A3" s="135"/>
      <c r="B3" s="1611" t="s">
        <v>22</v>
      </c>
      <c r="C3" s="1611"/>
      <c r="D3" s="1612"/>
      <c r="E3" s="1614" t="s">
        <v>23</v>
      </c>
      <c r="F3" s="1615"/>
      <c r="G3" s="1615"/>
      <c r="H3" s="1615"/>
      <c r="I3" s="1615"/>
      <c r="J3" s="1615"/>
      <c r="K3" s="1615"/>
      <c r="L3" s="1615"/>
      <c r="M3" s="1615"/>
      <c r="N3" s="1615"/>
      <c r="O3" s="1615"/>
      <c r="P3" s="1615"/>
      <c r="Q3" s="1615"/>
      <c r="R3" s="1615"/>
      <c r="S3" s="1615"/>
      <c r="T3" s="1615"/>
      <c r="U3" s="1615"/>
      <c r="V3" s="1615"/>
      <c r="W3" s="1615"/>
      <c r="X3" s="1615"/>
      <c r="Y3" s="1615"/>
      <c r="Z3" s="1616"/>
    </row>
    <row r="4" spans="1:26" s="39" customFormat="1" ht="15" customHeight="1">
      <c r="A4" s="85" t="s">
        <v>24</v>
      </c>
      <c r="B4" s="1610"/>
      <c r="C4" s="1610"/>
      <c r="D4" s="1613"/>
      <c r="E4" s="1617" t="s">
        <v>614</v>
      </c>
      <c r="F4" s="1619" t="s">
        <v>25</v>
      </c>
      <c r="G4" s="1619"/>
      <c r="H4" s="1619"/>
      <c r="I4" s="1619"/>
      <c r="J4" s="1619"/>
      <c r="K4" s="1619"/>
      <c r="L4" s="1619"/>
      <c r="M4" s="1619" t="s">
        <v>26</v>
      </c>
      <c r="N4" s="1619"/>
      <c r="O4" s="1619"/>
      <c r="P4" s="1619"/>
      <c r="Q4" s="1619"/>
      <c r="R4" s="1619"/>
      <c r="S4" s="1619" t="s">
        <v>27</v>
      </c>
      <c r="T4" s="1619"/>
      <c r="U4" s="1619"/>
      <c r="V4" s="1619"/>
      <c r="W4" s="1619"/>
      <c r="X4" s="1619"/>
      <c r="Y4" s="1619"/>
      <c r="Z4" s="1619"/>
    </row>
    <row r="5" spans="1:26" s="39" customFormat="1" ht="24" customHeight="1">
      <c r="A5" s="86"/>
      <c r="B5" s="66" t="s">
        <v>614</v>
      </c>
      <c r="C5" s="67" t="s">
        <v>28</v>
      </c>
      <c r="D5" s="68" t="s">
        <v>29</v>
      </c>
      <c r="E5" s="1618"/>
      <c r="F5" s="67" t="s">
        <v>614</v>
      </c>
      <c r="G5" s="67" t="s">
        <v>30</v>
      </c>
      <c r="H5" s="67" t="s">
        <v>31</v>
      </c>
      <c r="I5" s="67" t="s">
        <v>32</v>
      </c>
      <c r="J5" s="67" t="s">
        <v>33</v>
      </c>
      <c r="K5" s="67" t="s">
        <v>34</v>
      </c>
      <c r="L5" s="67" t="s">
        <v>35</v>
      </c>
      <c r="M5" s="67" t="s">
        <v>614</v>
      </c>
      <c r="N5" s="67" t="s">
        <v>36</v>
      </c>
      <c r="O5" s="67" t="s">
        <v>37</v>
      </c>
      <c r="P5" s="67" t="s">
        <v>38</v>
      </c>
      <c r="Q5" s="67" t="s">
        <v>39</v>
      </c>
      <c r="R5" s="67" t="s">
        <v>40</v>
      </c>
      <c r="S5" s="67" t="s">
        <v>614</v>
      </c>
      <c r="T5" s="136" t="s">
        <v>41</v>
      </c>
      <c r="U5" s="137" t="s">
        <v>42</v>
      </c>
      <c r="V5" s="103" t="s">
        <v>43</v>
      </c>
      <c r="W5" s="136" t="s">
        <v>44</v>
      </c>
      <c r="X5" s="136" t="s">
        <v>45</v>
      </c>
      <c r="Y5" s="136" t="s">
        <v>46</v>
      </c>
      <c r="Z5" s="136" t="s">
        <v>47</v>
      </c>
    </row>
    <row r="6" spans="1:26" s="111" customFormat="1" ht="30" customHeight="1">
      <c r="A6" s="43" t="s">
        <v>48</v>
      </c>
      <c r="B6" s="138">
        <f>SUM(C6:D6)</f>
        <v>176</v>
      </c>
      <c r="C6" s="138">
        <f aca="true" t="shared" si="0" ref="C6:Z6">SUM(C9:C29)</f>
        <v>164</v>
      </c>
      <c r="D6" s="138">
        <f t="shared" si="0"/>
        <v>12</v>
      </c>
      <c r="E6" s="139">
        <f>SUM(F6,M6,S6)</f>
        <v>2063</v>
      </c>
      <c r="F6" s="139">
        <f>SUM(G6:L6)</f>
        <v>1709</v>
      </c>
      <c r="G6" s="138">
        <f t="shared" si="0"/>
        <v>300</v>
      </c>
      <c r="H6" s="138">
        <f t="shared" si="0"/>
        <v>295</v>
      </c>
      <c r="I6" s="138">
        <f t="shared" si="0"/>
        <v>270</v>
      </c>
      <c r="J6" s="138">
        <f t="shared" si="0"/>
        <v>273</v>
      </c>
      <c r="K6" s="138">
        <f t="shared" si="0"/>
        <v>279</v>
      </c>
      <c r="L6" s="140">
        <f t="shared" si="0"/>
        <v>292</v>
      </c>
      <c r="M6" s="141">
        <f>SUM(N6:R6)</f>
        <v>37</v>
      </c>
      <c r="N6" s="142">
        <f t="shared" si="0"/>
        <v>37</v>
      </c>
      <c r="O6" s="142">
        <f t="shared" si="0"/>
        <v>0</v>
      </c>
      <c r="P6" s="142">
        <f t="shared" si="0"/>
        <v>0</v>
      </c>
      <c r="Q6" s="142">
        <f t="shared" si="0"/>
        <v>0</v>
      </c>
      <c r="R6" s="142">
        <f t="shared" si="0"/>
        <v>0</v>
      </c>
      <c r="S6" s="139">
        <f t="shared" si="0"/>
        <v>317</v>
      </c>
      <c r="T6" s="138">
        <f t="shared" si="0"/>
        <v>147</v>
      </c>
      <c r="U6" s="138">
        <f t="shared" si="0"/>
        <v>19</v>
      </c>
      <c r="V6" s="138">
        <f t="shared" si="0"/>
        <v>6</v>
      </c>
      <c r="W6" s="138">
        <f t="shared" si="0"/>
        <v>4</v>
      </c>
      <c r="X6" s="138">
        <f t="shared" si="0"/>
        <v>5</v>
      </c>
      <c r="Y6" s="138">
        <f t="shared" si="0"/>
        <v>0</v>
      </c>
      <c r="Z6" s="140">
        <f t="shared" si="0"/>
        <v>136</v>
      </c>
    </row>
    <row r="7" spans="1:26" s="111" customFormat="1" ht="22.5" customHeight="1">
      <c r="A7" s="43" t="s">
        <v>49</v>
      </c>
      <c r="B7" s="142">
        <f>SUM(C7:D7)</f>
        <v>1</v>
      </c>
      <c r="C7" s="142">
        <v>1</v>
      </c>
      <c r="D7" s="143">
        <v>0</v>
      </c>
      <c r="E7" s="141">
        <f aca="true" t="shared" si="1" ref="E7:E28">SUM(F7,M7,S7)</f>
        <v>18</v>
      </c>
      <c r="F7" s="141">
        <f>SUM(G7:L7)</f>
        <v>18</v>
      </c>
      <c r="G7" s="142">
        <v>3</v>
      </c>
      <c r="H7" s="142">
        <v>3</v>
      </c>
      <c r="I7" s="142">
        <v>3</v>
      </c>
      <c r="J7" s="142">
        <v>3</v>
      </c>
      <c r="K7" s="142">
        <v>3</v>
      </c>
      <c r="L7" s="144">
        <v>3</v>
      </c>
      <c r="M7" s="142">
        <f>SUM(N7:R7)</f>
        <v>0</v>
      </c>
      <c r="N7" s="142">
        <v>0</v>
      </c>
      <c r="O7" s="142">
        <v>0</v>
      </c>
      <c r="P7" s="142">
        <v>0</v>
      </c>
      <c r="Q7" s="142">
        <v>0</v>
      </c>
      <c r="R7" s="142">
        <v>0</v>
      </c>
      <c r="S7" s="141">
        <f>SUM(T7:Z7)</f>
        <v>0</v>
      </c>
      <c r="T7" s="142">
        <v>0</v>
      </c>
      <c r="U7" s="142">
        <v>0</v>
      </c>
      <c r="V7" s="142">
        <v>0</v>
      </c>
      <c r="W7" s="142">
        <v>0</v>
      </c>
      <c r="X7" s="142">
        <v>0</v>
      </c>
      <c r="Y7" s="142">
        <v>0</v>
      </c>
      <c r="Z7" s="144">
        <v>0</v>
      </c>
    </row>
    <row r="8" spans="1:26" s="111" customFormat="1" ht="22.5" customHeight="1">
      <c r="A8" s="43" t="s">
        <v>50</v>
      </c>
      <c r="B8" s="142">
        <f>SUM(C8:D8)</f>
        <v>175</v>
      </c>
      <c r="C8" s="142">
        <f aca="true" t="shared" si="2" ref="C8:Z8">C6-C7</f>
        <v>163</v>
      </c>
      <c r="D8" s="142">
        <f t="shared" si="2"/>
        <v>12</v>
      </c>
      <c r="E8" s="141">
        <f t="shared" si="1"/>
        <v>2045</v>
      </c>
      <c r="F8" s="141">
        <f>SUM(G8:L8)</f>
        <v>1691</v>
      </c>
      <c r="G8" s="142">
        <f t="shared" si="2"/>
        <v>297</v>
      </c>
      <c r="H8" s="142">
        <f t="shared" si="2"/>
        <v>292</v>
      </c>
      <c r="I8" s="142">
        <f t="shared" si="2"/>
        <v>267</v>
      </c>
      <c r="J8" s="142">
        <f t="shared" si="2"/>
        <v>270</v>
      </c>
      <c r="K8" s="142">
        <f t="shared" si="2"/>
        <v>276</v>
      </c>
      <c r="L8" s="144">
        <f t="shared" si="2"/>
        <v>289</v>
      </c>
      <c r="M8" s="141">
        <f>SUM(N8:R8)</f>
        <v>37</v>
      </c>
      <c r="N8" s="142">
        <f t="shared" si="2"/>
        <v>37</v>
      </c>
      <c r="O8" s="142">
        <v>0</v>
      </c>
      <c r="P8" s="142">
        <v>0</v>
      </c>
      <c r="Q8" s="142">
        <v>0</v>
      </c>
      <c r="R8" s="142">
        <v>0</v>
      </c>
      <c r="S8" s="141">
        <f>SUM(T8:Z8)</f>
        <v>317</v>
      </c>
      <c r="T8" s="142">
        <f t="shared" si="2"/>
        <v>147</v>
      </c>
      <c r="U8" s="142">
        <f t="shared" si="2"/>
        <v>19</v>
      </c>
      <c r="V8" s="142">
        <f t="shared" si="2"/>
        <v>6</v>
      </c>
      <c r="W8" s="142">
        <v>4</v>
      </c>
      <c r="X8" s="142">
        <v>5</v>
      </c>
      <c r="Y8" s="142">
        <v>0</v>
      </c>
      <c r="Z8" s="144">
        <f t="shared" si="2"/>
        <v>136</v>
      </c>
    </row>
    <row r="9" spans="1:26" s="78" customFormat="1" ht="33" customHeight="1">
      <c r="A9" s="54" t="s">
        <v>51</v>
      </c>
      <c r="B9" s="143">
        <f>SUM(C9:D9)</f>
        <v>36</v>
      </c>
      <c r="C9" s="143">
        <v>36</v>
      </c>
      <c r="D9" s="143">
        <v>0</v>
      </c>
      <c r="E9" s="145">
        <f t="shared" si="1"/>
        <v>532</v>
      </c>
      <c r="F9" s="145">
        <f>SUM(G9:L9)</f>
        <v>446</v>
      </c>
      <c r="G9" s="143">
        <v>78</v>
      </c>
      <c r="H9" s="143">
        <v>79</v>
      </c>
      <c r="I9" s="143">
        <v>69</v>
      </c>
      <c r="J9" s="143">
        <v>73</v>
      </c>
      <c r="K9" s="143">
        <v>73</v>
      </c>
      <c r="L9" s="143">
        <v>74</v>
      </c>
      <c r="M9" s="145">
        <f>SUM(N9:R9)</f>
        <v>7</v>
      </c>
      <c r="N9" s="143">
        <v>7</v>
      </c>
      <c r="O9" s="143">
        <v>0</v>
      </c>
      <c r="P9" s="143">
        <v>0</v>
      </c>
      <c r="Q9" s="143">
        <v>0</v>
      </c>
      <c r="R9" s="143">
        <v>0</v>
      </c>
      <c r="S9" s="145">
        <f>SUM(T9:Z9)</f>
        <v>79</v>
      </c>
      <c r="T9" s="143">
        <v>34</v>
      </c>
      <c r="U9" s="143">
        <v>7</v>
      </c>
      <c r="V9" s="143">
        <v>4</v>
      </c>
      <c r="W9" s="143">
        <v>2</v>
      </c>
      <c r="X9" s="143">
        <v>1</v>
      </c>
      <c r="Y9" s="143">
        <v>0</v>
      </c>
      <c r="Z9" s="146">
        <v>31</v>
      </c>
    </row>
    <row r="10" spans="1:26" s="57" customFormat="1" ht="22.5" customHeight="1">
      <c r="A10" s="54" t="s">
        <v>52</v>
      </c>
      <c r="B10" s="143">
        <f aca="true" t="shared" si="3" ref="B10:B28">SUM(C10:D10)</f>
        <v>38</v>
      </c>
      <c r="C10" s="143">
        <v>33</v>
      </c>
      <c r="D10" s="143">
        <v>5</v>
      </c>
      <c r="E10" s="145">
        <f t="shared" si="1"/>
        <v>349</v>
      </c>
      <c r="F10" s="145">
        <f aca="true" t="shared" si="4" ref="F10:F28">SUM(G10:L10)</f>
        <v>286</v>
      </c>
      <c r="G10" s="143">
        <v>53</v>
      </c>
      <c r="H10" s="143">
        <v>48</v>
      </c>
      <c r="I10" s="143">
        <v>48</v>
      </c>
      <c r="J10" s="143">
        <v>44</v>
      </c>
      <c r="K10" s="143">
        <v>44</v>
      </c>
      <c r="L10" s="143">
        <v>49</v>
      </c>
      <c r="M10" s="145">
        <f aca="true" t="shared" si="5" ref="M10:M28">SUM(N10:R10)</f>
        <v>17</v>
      </c>
      <c r="N10" s="143">
        <v>17</v>
      </c>
      <c r="O10" s="143">
        <v>0</v>
      </c>
      <c r="P10" s="143">
        <v>0</v>
      </c>
      <c r="Q10" s="143">
        <v>0</v>
      </c>
      <c r="R10" s="143">
        <v>0</v>
      </c>
      <c r="S10" s="145">
        <f aca="true" t="shared" si="6" ref="S10:S28">SUM(T10:Z10)</f>
        <v>46</v>
      </c>
      <c r="T10" s="143">
        <v>23</v>
      </c>
      <c r="U10" s="143">
        <v>3</v>
      </c>
      <c r="V10" s="143">
        <v>1</v>
      </c>
      <c r="W10" s="143">
        <v>0</v>
      </c>
      <c r="X10" s="143">
        <v>1</v>
      </c>
      <c r="Y10" s="143">
        <v>0</v>
      </c>
      <c r="Z10" s="146">
        <v>18</v>
      </c>
    </row>
    <row r="11" spans="1:26" s="57" customFormat="1" ht="22.5" customHeight="1">
      <c r="A11" s="54" t="s">
        <v>53</v>
      </c>
      <c r="B11" s="143">
        <f t="shared" si="3"/>
        <v>8</v>
      </c>
      <c r="C11" s="143">
        <v>8</v>
      </c>
      <c r="D11" s="143">
        <v>0</v>
      </c>
      <c r="E11" s="145">
        <f t="shared" si="1"/>
        <v>175</v>
      </c>
      <c r="F11" s="145">
        <f t="shared" si="4"/>
        <v>147</v>
      </c>
      <c r="G11" s="143">
        <v>25</v>
      </c>
      <c r="H11" s="143">
        <v>25</v>
      </c>
      <c r="I11" s="143">
        <v>24</v>
      </c>
      <c r="J11" s="143">
        <v>24</v>
      </c>
      <c r="K11" s="143">
        <v>24</v>
      </c>
      <c r="L11" s="143">
        <v>25</v>
      </c>
      <c r="M11" s="145">
        <f t="shared" si="5"/>
        <v>0</v>
      </c>
      <c r="N11" s="143">
        <v>0</v>
      </c>
      <c r="O11" s="143">
        <v>0</v>
      </c>
      <c r="P11" s="143">
        <v>0</v>
      </c>
      <c r="Q11" s="143">
        <v>0</v>
      </c>
      <c r="R11" s="143">
        <v>0</v>
      </c>
      <c r="S11" s="145">
        <f t="shared" si="6"/>
        <v>28</v>
      </c>
      <c r="T11" s="143">
        <v>8</v>
      </c>
      <c r="U11" s="143">
        <v>2</v>
      </c>
      <c r="V11" s="143">
        <v>0</v>
      </c>
      <c r="W11" s="143">
        <v>1</v>
      </c>
      <c r="X11" s="143">
        <v>1</v>
      </c>
      <c r="Y11" s="143">
        <v>0</v>
      </c>
      <c r="Z11" s="146">
        <v>16</v>
      </c>
    </row>
    <row r="12" spans="1:26" s="57" customFormat="1" ht="22.5" customHeight="1">
      <c r="A12" s="54" t="s">
        <v>54</v>
      </c>
      <c r="B12" s="143">
        <f t="shared" si="3"/>
        <v>3</v>
      </c>
      <c r="C12" s="143">
        <v>3</v>
      </c>
      <c r="D12" s="143">
        <v>0</v>
      </c>
      <c r="E12" s="145">
        <f t="shared" si="1"/>
        <v>41</v>
      </c>
      <c r="F12" s="145">
        <f t="shared" si="4"/>
        <v>34</v>
      </c>
      <c r="G12" s="143">
        <v>5</v>
      </c>
      <c r="H12" s="143">
        <v>5</v>
      </c>
      <c r="I12" s="143">
        <v>6</v>
      </c>
      <c r="J12" s="143">
        <v>6</v>
      </c>
      <c r="K12" s="143">
        <v>6</v>
      </c>
      <c r="L12" s="143">
        <v>6</v>
      </c>
      <c r="M12" s="145">
        <f t="shared" si="5"/>
        <v>0</v>
      </c>
      <c r="N12" s="143">
        <v>0</v>
      </c>
      <c r="O12" s="143">
        <v>0</v>
      </c>
      <c r="P12" s="143">
        <v>0</v>
      </c>
      <c r="Q12" s="143">
        <v>0</v>
      </c>
      <c r="R12" s="143">
        <v>0</v>
      </c>
      <c r="S12" s="145">
        <f t="shared" si="6"/>
        <v>7</v>
      </c>
      <c r="T12" s="143">
        <v>3</v>
      </c>
      <c r="U12" s="143">
        <v>0</v>
      </c>
      <c r="V12" s="143">
        <v>0</v>
      </c>
      <c r="W12" s="143">
        <v>0</v>
      </c>
      <c r="X12" s="143">
        <v>0</v>
      </c>
      <c r="Y12" s="143">
        <v>0</v>
      </c>
      <c r="Z12" s="146">
        <v>4</v>
      </c>
    </row>
    <row r="13" spans="1:26" s="57" customFormat="1" ht="22.5" customHeight="1">
      <c r="A13" s="54" t="s">
        <v>55</v>
      </c>
      <c r="B13" s="143">
        <f t="shared" si="3"/>
        <v>16</v>
      </c>
      <c r="C13" s="143">
        <v>16</v>
      </c>
      <c r="D13" s="143">
        <v>0</v>
      </c>
      <c r="E13" s="145">
        <f t="shared" si="1"/>
        <v>155</v>
      </c>
      <c r="F13" s="145">
        <f t="shared" si="4"/>
        <v>125</v>
      </c>
      <c r="G13" s="143">
        <v>21</v>
      </c>
      <c r="H13" s="143">
        <v>21</v>
      </c>
      <c r="I13" s="143">
        <v>21</v>
      </c>
      <c r="J13" s="143">
        <v>20</v>
      </c>
      <c r="K13" s="143">
        <v>21</v>
      </c>
      <c r="L13" s="143">
        <v>21</v>
      </c>
      <c r="M13" s="145">
        <f t="shared" si="5"/>
        <v>6</v>
      </c>
      <c r="N13" s="143">
        <v>6</v>
      </c>
      <c r="O13" s="143">
        <v>0</v>
      </c>
      <c r="P13" s="143">
        <v>0</v>
      </c>
      <c r="Q13" s="143">
        <v>0</v>
      </c>
      <c r="R13" s="143">
        <v>0</v>
      </c>
      <c r="S13" s="145">
        <f t="shared" si="6"/>
        <v>24</v>
      </c>
      <c r="T13" s="143">
        <v>11</v>
      </c>
      <c r="U13" s="143">
        <v>3</v>
      </c>
      <c r="V13" s="143">
        <v>0</v>
      </c>
      <c r="W13" s="143">
        <v>0</v>
      </c>
      <c r="X13" s="143">
        <v>0</v>
      </c>
      <c r="Y13" s="143">
        <v>0</v>
      </c>
      <c r="Z13" s="146">
        <v>10</v>
      </c>
    </row>
    <row r="14" spans="1:26" s="57" customFormat="1" ht="22.5" customHeight="1">
      <c r="A14" s="54" t="s">
        <v>56</v>
      </c>
      <c r="B14" s="143">
        <f t="shared" si="3"/>
        <v>14</v>
      </c>
      <c r="C14" s="143">
        <v>11</v>
      </c>
      <c r="D14" s="143">
        <v>3</v>
      </c>
      <c r="E14" s="145">
        <f t="shared" si="1"/>
        <v>129</v>
      </c>
      <c r="F14" s="145">
        <f t="shared" si="4"/>
        <v>111</v>
      </c>
      <c r="G14" s="143">
        <v>21</v>
      </c>
      <c r="H14" s="143">
        <v>19</v>
      </c>
      <c r="I14" s="143">
        <v>16</v>
      </c>
      <c r="J14" s="143">
        <v>18</v>
      </c>
      <c r="K14" s="143">
        <v>18</v>
      </c>
      <c r="L14" s="143">
        <v>19</v>
      </c>
      <c r="M14" s="145">
        <f t="shared" si="5"/>
        <v>0</v>
      </c>
      <c r="N14" s="143">
        <v>0</v>
      </c>
      <c r="O14" s="143">
        <v>0</v>
      </c>
      <c r="P14" s="143">
        <v>0</v>
      </c>
      <c r="Q14" s="143">
        <v>0</v>
      </c>
      <c r="R14" s="143">
        <v>0</v>
      </c>
      <c r="S14" s="145">
        <f t="shared" si="6"/>
        <v>18</v>
      </c>
      <c r="T14" s="143">
        <v>11</v>
      </c>
      <c r="U14" s="143">
        <v>0</v>
      </c>
      <c r="V14" s="143">
        <v>0</v>
      </c>
      <c r="W14" s="143">
        <v>0</v>
      </c>
      <c r="X14" s="143">
        <v>0</v>
      </c>
      <c r="Y14" s="143">
        <v>0</v>
      </c>
      <c r="Z14" s="146">
        <v>7</v>
      </c>
    </row>
    <row r="15" spans="1:26" s="57" customFormat="1" ht="22.5" customHeight="1">
      <c r="A15" s="54" t="s">
        <v>57</v>
      </c>
      <c r="B15" s="1043">
        <f t="shared" si="3"/>
        <v>9</v>
      </c>
      <c r="C15" s="143">
        <v>7</v>
      </c>
      <c r="D15" s="143">
        <v>2</v>
      </c>
      <c r="E15" s="145">
        <f t="shared" si="1"/>
        <v>74</v>
      </c>
      <c r="F15" s="145">
        <f t="shared" si="4"/>
        <v>61</v>
      </c>
      <c r="G15" s="143">
        <v>11</v>
      </c>
      <c r="H15" s="143">
        <v>12</v>
      </c>
      <c r="I15" s="143">
        <v>9</v>
      </c>
      <c r="J15" s="143">
        <v>9</v>
      </c>
      <c r="K15" s="143">
        <v>10</v>
      </c>
      <c r="L15" s="143">
        <v>10</v>
      </c>
      <c r="M15" s="145">
        <f t="shared" si="5"/>
        <v>1</v>
      </c>
      <c r="N15" s="143">
        <v>1</v>
      </c>
      <c r="O15" s="143">
        <v>0</v>
      </c>
      <c r="P15" s="143">
        <v>0</v>
      </c>
      <c r="Q15" s="143">
        <v>0</v>
      </c>
      <c r="R15" s="143">
        <v>0</v>
      </c>
      <c r="S15" s="145">
        <f t="shared" si="6"/>
        <v>12</v>
      </c>
      <c r="T15" s="143">
        <v>7</v>
      </c>
      <c r="U15" s="143">
        <v>0</v>
      </c>
      <c r="V15" s="143">
        <v>0</v>
      </c>
      <c r="W15" s="143">
        <v>0</v>
      </c>
      <c r="X15" s="143">
        <v>0</v>
      </c>
      <c r="Y15" s="143">
        <v>0</v>
      </c>
      <c r="Z15" s="146">
        <v>5</v>
      </c>
    </row>
    <row r="16" spans="1:26" s="57" customFormat="1" ht="22.5" customHeight="1">
      <c r="A16" s="54" t="s">
        <v>58</v>
      </c>
      <c r="B16" s="143">
        <f t="shared" si="3"/>
        <v>8</v>
      </c>
      <c r="C16" s="143">
        <v>8</v>
      </c>
      <c r="D16" s="143">
        <v>0</v>
      </c>
      <c r="E16" s="145">
        <f t="shared" si="1"/>
        <v>113</v>
      </c>
      <c r="F16" s="145">
        <f t="shared" si="4"/>
        <v>93</v>
      </c>
      <c r="G16" s="143">
        <v>16</v>
      </c>
      <c r="H16" s="143">
        <v>17</v>
      </c>
      <c r="I16" s="143">
        <v>14</v>
      </c>
      <c r="J16" s="143">
        <v>14</v>
      </c>
      <c r="K16" s="143">
        <v>16</v>
      </c>
      <c r="L16" s="143">
        <v>16</v>
      </c>
      <c r="M16" s="145">
        <f t="shared" si="5"/>
        <v>1</v>
      </c>
      <c r="N16" s="143">
        <v>1</v>
      </c>
      <c r="O16" s="143">
        <v>0</v>
      </c>
      <c r="P16" s="143">
        <v>0</v>
      </c>
      <c r="Q16" s="143">
        <v>0</v>
      </c>
      <c r="R16" s="143">
        <v>0</v>
      </c>
      <c r="S16" s="145">
        <f t="shared" si="6"/>
        <v>19</v>
      </c>
      <c r="T16" s="143">
        <v>8</v>
      </c>
      <c r="U16" s="143">
        <v>1</v>
      </c>
      <c r="V16" s="143">
        <v>0</v>
      </c>
      <c r="W16" s="143">
        <v>0</v>
      </c>
      <c r="X16" s="143">
        <v>0</v>
      </c>
      <c r="Y16" s="143">
        <v>0</v>
      </c>
      <c r="Z16" s="146">
        <v>10</v>
      </c>
    </row>
    <row r="17" spans="1:26" s="57" customFormat="1" ht="22.5" customHeight="1">
      <c r="A17" s="54" t="s">
        <v>59</v>
      </c>
      <c r="B17" s="143">
        <f t="shared" si="3"/>
        <v>9</v>
      </c>
      <c r="C17" s="143">
        <v>8</v>
      </c>
      <c r="D17" s="143">
        <v>1</v>
      </c>
      <c r="E17" s="145">
        <f t="shared" si="1"/>
        <v>72</v>
      </c>
      <c r="F17" s="145">
        <f t="shared" si="4"/>
        <v>52</v>
      </c>
      <c r="G17" s="143">
        <v>9</v>
      </c>
      <c r="H17" s="143">
        <v>8</v>
      </c>
      <c r="I17" s="143">
        <v>9</v>
      </c>
      <c r="J17" s="143">
        <v>8</v>
      </c>
      <c r="K17" s="143">
        <v>9</v>
      </c>
      <c r="L17" s="143">
        <v>9</v>
      </c>
      <c r="M17" s="145">
        <f t="shared" si="5"/>
        <v>4</v>
      </c>
      <c r="N17" s="143">
        <v>4</v>
      </c>
      <c r="O17" s="143">
        <v>0</v>
      </c>
      <c r="P17" s="143">
        <v>0</v>
      </c>
      <c r="Q17" s="143">
        <v>0</v>
      </c>
      <c r="R17" s="143">
        <v>0</v>
      </c>
      <c r="S17" s="145">
        <f t="shared" si="6"/>
        <v>16</v>
      </c>
      <c r="T17" s="143">
        <v>10</v>
      </c>
      <c r="U17" s="143">
        <v>0</v>
      </c>
      <c r="V17" s="143">
        <v>0</v>
      </c>
      <c r="W17" s="143">
        <v>0</v>
      </c>
      <c r="X17" s="143">
        <v>0</v>
      </c>
      <c r="Y17" s="143">
        <v>0</v>
      </c>
      <c r="Z17" s="146">
        <v>6</v>
      </c>
    </row>
    <row r="18" spans="1:26" s="57" customFormat="1" ht="22.5" customHeight="1">
      <c r="A18" s="54" t="s">
        <v>60</v>
      </c>
      <c r="B18" s="143">
        <f t="shared" si="3"/>
        <v>7</v>
      </c>
      <c r="C18" s="143">
        <v>7</v>
      </c>
      <c r="D18" s="143">
        <v>0</v>
      </c>
      <c r="E18" s="145">
        <f t="shared" si="1"/>
        <v>85</v>
      </c>
      <c r="F18" s="145">
        <f t="shared" si="4"/>
        <v>73</v>
      </c>
      <c r="G18" s="143">
        <v>13</v>
      </c>
      <c r="H18" s="143">
        <v>14</v>
      </c>
      <c r="I18" s="143">
        <v>11</v>
      </c>
      <c r="J18" s="143">
        <v>12</v>
      </c>
      <c r="K18" s="143">
        <v>11</v>
      </c>
      <c r="L18" s="143">
        <v>12</v>
      </c>
      <c r="M18" s="145">
        <f t="shared" si="5"/>
        <v>0</v>
      </c>
      <c r="N18" s="143">
        <v>0</v>
      </c>
      <c r="O18" s="143">
        <v>0</v>
      </c>
      <c r="P18" s="143">
        <v>0</v>
      </c>
      <c r="Q18" s="143">
        <v>0</v>
      </c>
      <c r="R18" s="143">
        <v>0</v>
      </c>
      <c r="S18" s="145">
        <f t="shared" si="6"/>
        <v>12</v>
      </c>
      <c r="T18" s="143">
        <v>6</v>
      </c>
      <c r="U18" s="143">
        <v>1</v>
      </c>
      <c r="V18" s="143">
        <v>0</v>
      </c>
      <c r="W18" s="143">
        <v>0</v>
      </c>
      <c r="X18" s="143">
        <v>0</v>
      </c>
      <c r="Y18" s="143">
        <v>0</v>
      </c>
      <c r="Z18" s="146">
        <v>5</v>
      </c>
    </row>
    <row r="19" spans="1:26" s="57" customFormat="1" ht="33" customHeight="1">
      <c r="A19" s="54" t="s">
        <v>61</v>
      </c>
      <c r="B19" s="143">
        <f t="shared" si="3"/>
        <v>2</v>
      </c>
      <c r="C19" s="143">
        <v>2</v>
      </c>
      <c r="D19" s="143">
        <v>0</v>
      </c>
      <c r="E19" s="145">
        <f t="shared" si="1"/>
        <v>40</v>
      </c>
      <c r="F19" s="145">
        <f t="shared" si="4"/>
        <v>34</v>
      </c>
      <c r="G19" s="143">
        <v>6</v>
      </c>
      <c r="H19" s="143">
        <v>6</v>
      </c>
      <c r="I19" s="143">
        <v>5</v>
      </c>
      <c r="J19" s="143">
        <v>5</v>
      </c>
      <c r="K19" s="143">
        <v>6</v>
      </c>
      <c r="L19" s="143">
        <v>6</v>
      </c>
      <c r="M19" s="145">
        <f t="shared" si="5"/>
        <v>0</v>
      </c>
      <c r="N19" s="143">
        <v>0</v>
      </c>
      <c r="O19" s="143">
        <v>0</v>
      </c>
      <c r="P19" s="143">
        <v>0</v>
      </c>
      <c r="Q19" s="143">
        <v>0</v>
      </c>
      <c r="R19" s="143">
        <v>0</v>
      </c>
      <c r="S19" s="145">
        <f t="shared" si="6"/>
        <v>6</v>
      </c>
      <c r="T19" s="143">
        <v>2</v>
      </c>
      <c r="U19" s="143">
        <v>1</v>
      </c>
      <c r="V19" s="143">
        <v>1</v>
      </c>
      <c r="W19" s="143">
        <v>0</v>
      </c>
      <c r="X19" s="143">
        <v>0</v>
      </c>
      <c r="Y19" s="143">
        <v>0</v>
      </c>
      <c r="Z19" s="146">
        <v>2</v>
      </c>
    </row>
    <row r="20" spans="1:26" s="57" customFormat="1" ht="33" customHeight="1">
      <c r="A20" s="54" t="s">
        <v>62</v>
      </c>
      <c r="B20" s="143">
        <f t="shared" si="3"/>
        <v>2</v>
      </c>
      <c r="C20" s="143">
        <v>2</v>
      </c>
      <c r="D20" s="143">
        <v>0</v>
      </c>
      <c r="E20" s="145">
        <f t="shared" si="1"/>
        <v>33</v>
      </c>
      <c r="F20" s="145">
        <f t="shared" si="4"/>
        <v>29</v>
      </c>
      <c r="G20" s="143">
        <v>5</v>
      </c>
      <c r="H20" s="143">
        <v>5</v>
      </c>
      <c r="I20" s="143">
        <v>4</v>
      </c>
      <c r="J20" s="143">
        <v>5</v>
      </c>
      <c r="K20" s="143">
        <v>5</v>
      </c>
      <c r="L20" s="143">
        <v>5</v>
      </c>
      <c r="M20" s="145">
        <f t="shared" si="5"/>
        <v>0</v>
      </c>
      <c r="N20" s="143">
        <v>0</v>
      </c>
      <c r="O20" s="143">
        <v>0</v>
      </c>
      <c r="P20" s="143">
        <v>0</v>
      </c>
      <c r="Q20" s="143">
        <v>0</v>
      </c>
      <c r="R20" s="143">
        <v>0</v>
      </c>
      <c r="S20" s="145">
        <f t="shared" si="6"/>
        <v>4</v>
      </c>
      <c r="T20" s="143">
        <v>2</v>
      </c>
      <c r="U20" s="143">
        <v>0</v>
      </c>
      <c r="V20" s="143">
        <v>0</v>
      </c>
      <c r="W20" s="143">
        <v>0</v>
      </c>
      <c r="X20" s="143">
        <v>0</v>
      </c>
      <c r="Y20" s="143">
        <v>0</v>
      </c>
      <c r="Z20" s="146">
        <v>2</v>
      </c>
    </row>
    <row r="21" spans="1:26" s="57" customFormat="1" ht="22.5" customHeight="1">
      <c r="A21" s="54" t="s">
        <v>63</v>
      </c>
      <c r="B21" s="143">
        <f t="shared" si="3"/>
        <v>1</v>
      </c>
      <c r="C21" s="143">
        <v>1</v>
      </c>
      <c r="D21" s="143">
        <v>0</v>
      </c>
      <c r="E21" s="145">
        <f t="shared" si="1"/>
        <v>21</v>
      </c>
      <c r="F21" s="145">
        <f t="shared" si="4"/>
        <v>18</v>
      </c>
      <c r="G21" s="143">
        <v>3</v>
      </c>
      <c r="H21" s="143">
        <v>3</v>
      </c>
      <c r="I21" s="143">
        <v>3</v>
      </c>
      <c r="J21" s="143">
        <v>3</v>
      </c>
      <c r="K21" s="143">
        <v>3</v>
      </c>
      <c r="L21" s="143">
        <v>3</v>
      </c>
      <c r="M21" s="145">
        <f t="shared" si="5"/>
        <v>0</v>
      </c>
      <c r="N21" s="143">
        <v>0</v>
      </c>
      <c r="O21" s="143">
        <v>0</v>
      </c>
      <c r="P21" s="143">
        <v>0</v>
      </c>
      <c r="Q21" s="143">
        <v>0</v>
      </c>
      <c r="R21" s="143">
        <v>0</v>
      </c>
      <c r="S21" s="145">
        <f t="shared" si="6"/>
        <v>3</v>
      </c>
      <c r="T21" s="143">
        <v>1</v>
      </c>
      <c r="U21" s="143">
        <v>1</v>
      </c>
      <c r="V21" s="143">
        <v>0</v>
      </c>
      <c r="W21" s="143">
        <v>0</v>
      </c>
      <c r="X21" s="143">
        <v>0</v>
      </c>
      <c r="Y21" s="143">
        <v>0</v>
      </c>
      <c r="Z21" s="146">
        <v>1</v>
      </c>
    </row>
    <row r="22" spans="1:26" s="57" customFormat="1" ht="22.5" customHeight="1">
      <c r="A22" s="54" t="s">
        <v>64</v>
      </c>
      <c r="B22" s="143">
        <f t="shared" si="3"/>
        <v>4</v>
      </c>
      <c r="C22" s="143">
        <v>4</v>
      </c>
      <c r="D22" s="143">
        <v>0</v>
      </c>
      <c r="E22" s="145">
        <f t="shared" si="1"/>
        <v>48</v>
      </c>
      <c r="F22" s="145">
        <f t="shared" si="4"/>
        <v>41</v>
      </c>
      <c r="G22" s="143">
        <v>7</v>
      </c>
      <c r="H22" s="143">
        <v>7</v>
      </c>
      <c r="I22" s="143">
        <v>6</v>
      </c>
      <c r="J22" s="143">
        <v>6</v>
      </c>
      <c r="K22" s="143">
        <v>7</v>
      </c>
      <c r="L22" s="143">
        <v>8</v>
      </c>
      <c r="M22" s="145">
        <f t="shared" si="5"/>
        <v>0</v>
      </c>
      <c r="N22" s="143">
        <v>0</v>
      </c>
      <c r="O22" s="143">
        <v>0</v>
      </c>
      <c r="P22" s="143">
        <v>0</v>
      </c>
      <c r="Q22" s="143">
        <v>0</v>
      </c>
      <c r="R22" s="143">
        <v>0</v>
      </c>
      <c r="S22" s="145">
        <f t="shared" si="6"/>
        <v>7</v>
      </c>
      <c r="T22" s="143">
        <v>3</v>
      </c>
      <c r="U22" s="143">
        <v>0</v>
      </c>
      <c r="V22" s="143">
        <v>0</v>
      </c>
      <c r="W22" s="143">
        <v>0</v>
      </c>
      <c r="X22" s="143">
        <v>1</v>
      </c>
      <c r="Y22" s="143">
        <v>0</v>
      </c>
      <c r="Z22" s="146">
        <v>3</v>
      </c>
    </row>
    <row r="23" spans="1:26" s="57" customFormat="1" ht="33" customHeight="1">
      <c r="A23" s="54" t="s">
        <v>65</v>
      </c>
      <c r="B23" s="143">
        <f t="shared" si="3"/>
        <v>2</v>
      </c>
      <c r="C23" s="143">
        <v>2</v>
      </c>
      <c r="D23" s="143">
        <v>0</v>
      </c>
      <c r="E23" s="145">
        <f t="shared" si="1"/>
        <v>18</v>
      </c>
      <c r="F23" s="145">
        <f t="shared" si="4"/>
        <v>14</v>
      </c>
      <c r="G23" s="143">
        <v>2</v>
      </c>
      <c r="H23" s="143">
        <v>2</v>
      </c>
      <c r="I23" s="143">
        <v>2</v>
      </c>
      <c r="J23" s="143">
        <v>3</v>
      </c>
      <c r="K23" s="143">
        <v>2</v>
      </c>
      <c r="L23" s="143">
        <v>3</v>
      </c>
      <c r="M23" s="145">
        <f t="shared" si="5"/>
        <v>0</v>
      </c>
      <c r="N23" s="143">
        <v>0</v>
      </c>
      <c r="O23" s="143">
        <v>0</v>
      </c>
      <c r="P23" s="143">
        <v>0</v>
      </c>
      <c r="Q23" s="143">
        <v>0</v>
      </c>
      <c r="R23" s="143">
        <v>0</v>
      </c>
      <c r="S23" s="145">
        <f t="shared" si="6"/>
        <v>4</v>
      </c>
      <c r="T23" s="143">
        <v>2</v>
      </c>
      <c r="U23" s="143">
        <v>0</v>
      </c>
      <c r="V23" s="143">
        <v>0</v>
      </c>
      <c r="W23" s="143">
        <v>0</v>
      </c>
      <c r="X23" s="143">
        <v>0</v>
      </c>
      <c r="Y23" s="143">
        <v>0</v>
      </c>
      <c r="Z23" s="146">
        <v>2</v>
      </c>
    </row>
    <row r="24" spans="1:26" s="57" customFormat="1" ht="33" customHeight="1">
      <c r="A24" s="54" t="s">
        <v>66</v>
      </c>
      <c r="B24" s="143">
        <f t="shared" si="3"/>
        <v>4</v>
      </c>
      <c r="C24" s="143">
        <v>4</v>
      </c>
      <c r="D24" s="143">
        <v>0</v>
      </c>
      <c r="E24" s="145">
        <f t="shared" si="1"/>
        <v>52</v>
      </c>
      <c r="F24" s="145">
        <f t="shared" si="4"/>
        <v>44</v>
      </c>
      <c r="G24" s="143">
        <v>7</v>
      </c>
      <c r="H24" s="143">
        <v>7</v>
      </c>
      <c r="I24" s="143">
        <v>7</v>
      </c>
      <c r="J24" s="143">
        <v>7</v>
      </c>
      <c r="K24" s="143">
        <v>8</v>
      </c>
      <c r="L24" s="143">
        <v>8</v>
      </c>
      <c r="M24" s="145">
        <f t="shared" si="5"/>
        <v>0</v>
      </c>
      <c r="N24" s="143">
        <v>0</v>
      </c>
      <c r="O24" s="143">
        <v>0</v>
      </c>
      <c r="P24" s="143">
        <v>0</v>
      </c>
      <c r="Q24" s="143">
        <v>0</v>
      </c>
      <c r="R24" s="143">
        <v>0</v>
      </c>
      <c r="S24" s="145">
        <f t="shared" si="6"/>
        <v>8</v>
      </c>
      <c r="T24" s="143">
        <v>4</v>
      </c>
      <c r="U24" s="143">
        <v>0</v>
      </c>
      <c r="V24" s="143">
        <v>0</v>
      </c>
      <c r="W24" s="143">
        <v>1</v>
      </c>
      <c r="X24" s="143">
        <v>0</v>
      </c>
      <c r="Y24" s="143">
        <v>0</v>
      </c>
      <c r="Z24" s="146">
        <v>3</v>
      </c>
    </row>
    <row r="25" spans="1:26" s="57" customFormat="1" ht="33" customHeight="1">
      <c r="A25" s="54" t="s">
        <v>67</v>
      </c>
      <c r="B25" s="143">
        <f t="shared" si="3"/>
        <v>1</v>
      </c>
      <c r="C25" s="143">
        <v>1</v>
      </c>
      <c r="D25" s="143">
        <v>0</v>
      </c>
      <c r="E25" s="145">
        <f t="shared" si="1"/>
        <v>14</v>
      </c>
      <c r="F25" s="145">
        <f t="shared" si="4"/>
        <v>12</v>
      </c>
      <c r="G25" s="143">
        <v>2</v>
      </c>
      <c r="H25" s="143">
        <v>2</v>
      </c>
      <c r="I25" s="143">
        <v>2</v>
      </c>
      <c r="J25" s="143">
        <v>2</v>
      </c>
      <c r="K25" s="143">
        <v>2</v>
      </c>
      <c r="L25" s="143">
        <v>2</v>
      </c>
      <c r="M25" s="145">
        <f t="shared" si="5"/>
        <v>0</v>
      </c>
      <c r="N25" s="143">
        <v>0</v>
      </c>
      <c r="O25" s="143">
        <v>0</v>
      </c>
      <c r="P25" s="143">
        <v>0</v>
      </c>
      <c r="Q25" s="143">
        <v>0</v>
      </c>
      <c r="R25" s="143">
        <v>0</v>
      </c>
      <c r="S25" s="145">
        <f t="shared" si="6"/>
        <v>2</v>
      </c>
      <c r="T25" s="143">
        <v>1</v>
      </c>
      <c r="U25" s="143">
        <v>0</v>
      </c>
      <c r="V25" s="143">
        <v>0</v>
      </c>
      <c r="W25" s="143">
        <v>0</v>
      </c>
      <c r="X25" s="143">
        <v>0</v>
      </c>
      <c r="Y25" s="143">
        <v>0</v>
      </c>
      <c r="Z25" s="146">
        <v>1</v>
      </c>
    </row>
    <row r="26" spans="1:26" s="57" customFormat="1" ht="22.5" customHeight="1">
      <c r="A26" s="54" t="s">
        <v>68</v>
      </c>
      <c r="B26" s="143">
        <f t="shared" si="3"/>
        <v>1</v>
      </c>
      <c r="C26" s="143">
        <v>1</v>
      </c>
      <c r="D26" s="143">
        <v>0</v>
      </c>
      <c r="E26" s="145">
        <f t="shared" si="1"/>
        <v>19</v>
      </c>
      <c r="F26" s="145">
        <f t="shared" si="4"/>
        <v>16</v>
      </c>
      <c r="G26" s="143">
        <v>3</v>
      </c>
      <c r="H26" s="143">
        <v>3</v>
      </c>
      <c r="I26" s="143">
        <v>2</v>
      </c>
      <c r="J26" s="143">
        <v>3</v>
      </c>
      <c r="K26" s="143">
        <v>2</v>
      </c>
      <c r="L26" s="143">
        <v>3</v>
      </c>
      <c r="M26" s="145">
        <f t="shared" si="5"/>
        <v>0</v>
      </c>
      <c r="N26" s="143">
        <v>0</v>
      </c>
      <c r="O26" s="143">
        <v>0</v>
      </c>
      <c r="P26" s="143">
        <v>0</v>
      </c>
      <c r="Q26" s="143">
        <v>0</v>
      </c>
      <c r="R26" s="143">
        <v>0</v>
      </c>
      <c r="S26" s="145">
        <f t="shared" si="6"/>
        <v>3</v>
      </c>
      <c r="T26" s="143">
        <v>2</v>
      </c>
      <c r="U26" s="143">
        <v>0</v>
      </c>
      <c r="V26" s="143">
        <v>0</v>
      </c>
      <c r="W26" s="143">
        <v>0</v>
      </c>
      <c r="X26" s="143">
        <v>0</v>
      </c>
      <c r="Y26" s="143">
        <v>0</v>
      </c>
      <c r="Z26" s="146">
        <v>1</v>
      </c>
    </row>
    <row r="27" spans="1:26" s="57" customFormat="1" ht="22.5" customHeight="1">
      <c r="A27" s="54" t="s">
        <v>69</v>
      </c>
      <c r="B27" s="143">
        <f t="shared" si="3"/>
        <v>8</v>
      </c>
      <c r="C27" s="143">
        <v>8</v>
      </c>
      <c r="D27" s="143">
        <v>0</v>
      </c>
      <c r="E27" s="145">
        <f t="shared" si="1"/>
        <v>68</v>
      </c>
      <c r="F27" s="145">
        <f t="shared" si="4"/>
        <v>53</v>
      </c>
      <c r="G27" s="143">
        <v>9</v>
      </c>
      <c r="H27" s="143">
        <v>9</v>
      </c>
      <c r="I27" s="143">
        <v>9</v>
      </c>
      <c r="J27" s="143">
        <v>8</v>
      </c>
      <c r="K27" s="143">
        <v>9</v>
      </c>
      <c r="L27" s="143">
        <v>9</v>
      </c>
      <c r="M27" s="145">
        <f t="shared" si="5"/>
        <v>0</v>
      </c>
      <c r="N27" s="143">
        <v>0</v>
      </c>
      <c r="O27" s="143">
        <v>0</v>
      </c>
      <c r="P27" s="143">
        <v>0</v>
      </c>
      <c r="Q27" s="143">
        <v>0</v>
      </c>
      <c r="R27" s="143">
        <v>0</v>
      </c>
      <c r="S27" s="145">
        <f t="shared" si="6"/>
        <v>15</v>
      </c>
      <c r="T27" s="143">
        <v>7</v>
      </c>
      <c r="U27" s="143">
        <v>0</v>
      </c>
      <c r="V27" s="143">
        <v>0</v>
      </c>
      <c r="W27" s="143">
        <v>0</v>
      </c>
      <c r="X27" s="143">
        <v>1</v>
      </c>
      <c r="Y27" s="143">
        <v>0</v>
      </c>
      <c r="Z27" s="146">
        <v>7</v>
      </c>
    </row>
    <row r="28" spans="1:26" s="57" customFormat="1" ht="33" customHeight="1">
      <c r="A28" s="1125" t="s">
        <v>70</v>
      </c>
      <c r="B28" s="145">
        <f t="shared" si="3"/>
        <v>3</v>
      </c>
      <c r="C28" s="143">
        <v>2</v>
      </c>
      <c r="D28" s="143">
        <v>1</v>
      </c>
      <c r="E28" s="145">
        <f t="shared" si="1"/>
        <v>25</v>
      </c>
      <c r="F28" s="145">
        <f t="shared" si="4"/>
        <v>20</v>
      </c>
      <c r="G28" s="143">
        <v>4</v>
      </c>
      <c r="H28" s="143">
        <v>3</v>
      </c>
      <c r="I28" s="143">
        <v>3</v>
      </c>
      <c r="J28" s="143">
        <v>3</v>
      </c>
      <c r="K28" s="143">
        <v>3</v>
      </c>
      <c r="L28" s="143">
        <v>4</v>
      </c>
      <c r="M28" s="145">
        <f t="shared" si="5"/>
        <v>1</v>
      </c>
      <c r="N28" s="143">
        <v>1</v>
      </c>
      <c r="O28" s="143">
        <v>0</v>
      </c>
      <c r="P28" s="143">
        <v>0</v>
      </c>
      <c r="Q28" s="143">
        <v>0</v>
      </c>
      <c r="R28" s="143">
        <v>0</v>
      </c>
      <c r="S28" s="145">
        <f t="shared" si="6"/>
        <v>4</v>
      </c>
      <c r="T28" s="143">
        <v>2</v>
      </c>
      <c r="U28" s="143">
        <v>0</v>
      </c>
      <c r="V28" s="143">
        <v>0</v>
      </c>
      <c r="W28" s="143">
        <v>0</v>
      </c>
      <c r="X28" s="143">
        <v>0</v>
      </c>
      <c r="Y28" s="143">
        <v>0</v>
      </c>
      <c r="Z28" s="146">
        <v>2</v>
      </c>
    </row>
    <row r="29" spans="1:26" ht="9" customHeight="1">
      <c r="A29" s="147"/>
      <c r="B29" s="1126"/>
      <c r="C29" s="148"/>
      <c r="D29" s="149"/>
      <c r="E29" s="150"/>
      <c r="F29" s="151"/>
      <c r="G29" s="150"/>
      <c r="H29" s="150"/>
      <c r="I29" s="150"/>
      <c r="J29" s="150"/>
      <c r="K29" s="150"/>
      <c r="L29" s="152"/>
      <c r="M29" s="153"/>
      <c r="N29" s="150"/>
      <c r="O29" s="154"/>
      <c r="P29" s="150"/>
      <c r="Q29" s="150"/>
      <c r="R29" s="152"/>
      <c r="S29" s="153"/>
      <c r="T29" s="150"/>
      <c r="U29" s="150"/>
      <c r="V29" s="150"/>
      <c r="W29" s="150"/>
      <c r="X29" s="150"/>
      <c r="Y29" s="150"/>
      <c r="Z29" s="152"/>
    </row>
    <row r="30" ht="13.5">
      <c r="B30" s="143"/>
    </row>
    <row r="31" ht="13.5">
      <c r="B31" s="143"/>
    </row>
    <row r="32" ht="13.5">
      <c r="B32" s="143"/>
    </row>
    <row r="33" ht="13.5">
      <c r="B33" s="143"/>
    </row>
    <row r="34" ht="13.5">
      <c r="B34" s="143"/>
    </row>
    <row r="35" ht="13.5">
      <c r="B35" s="143"/>
    </row>
    <row r="36" ht="13.5">
      <c r="B36" s="143"/>
    </row>
  </sheetData>
  <sheetProtection/>
  <mergeCells count="7">
    <mergeCell ref="B2:D2"/>
    <mergeCell ref="B3:D4"/>
    <mergeCell ref="E3:Z3"/>
    <mergeCell ref="E4:E5"/>
    <mergeCell ref="F4:L4"/>
    <mergeCell ref="M4:R4"/>
    <mergeCell ref="S4:Z4"/>
  </mergeCells>
  <conditionalFormatting sqref="A1:IV65536">
    <cfRule type="expression" priority="1" dxfId="63" stopIfTrue="1">
      <formula>FIND("=",shiki(A1))&gt;0</formula>
    </cfRule>
  </conditionalFormatting>
  <printOptions/>
  <pageMargins left="0.984251968503937" right="0.5905511811023623" top="0.984251968503937" bottom="0.7874015748031497" header="0.5118110236220472" footer="0.5905511811023623"/>
  <pageSetup blackAndWhite="1" fitToHeight="1" fitToWidth="1" horizontalDpi="600" verticalDpi="600" orientation="landscape" paperSize="8" r:id="rId1"/>
  <headerFooter differentOddEven="1" alignWithMargins="0">
    <oddFooter>&amp;C&amp;A</oddFooter>
    <evenFooter>&amp;C- 47 -</evenFooter>
  </headerFooter>
  <colBreaks count="1" manualBreakCount="1">
    <brk id="12" max="31" man="1"/>
  </colBreaks>
</worksheet>
</file>

<file path=xl/worksheets/sheet5.xml><?xml version="1.0" encoding="utf-8"?>
<worksheet xmlns="http://schemas.openxmlformats.org/spreadsheetml/2006/main" xmlns:r="http://schemas.openxmlformats.org/officeDocument/2006/relationships">
  <sheetPr codeName="Sheet6">
    <tabColor theme="5" tint="0.5999900102615356"/>
  </sheetPr>
  <dimension ref="B1:E35"/>
  <sheetViews>
    <sheetView showGridLines="0" zoomScaleSheetLayoutView="100" workbookViewId="0" topLeftCell="A1">
      <selection activeCell="J34" sqref="J34"/>
    </sheetView>
  </sheetViews>
  <sheetFormatPr defaultColWidth="7.75390625" defaultRowHeight="13.5"/>
  <cols>
    <col min="1" max="2" width="2.375" style="1014" customWidth="1"/>
    <col min="3" max="3" width="22.625" style="1014" customWidth="1"/>
    <col min="4" max="4" width="2.125" style="1014" customWidth="1"/>
    <col min="5" max="5" width="9.375" style="1014" customWidth="1"/>
    <col min="6" max="16384" width="7.75390625" style="1014" customWidth="1"/>
  </cols>
  <sheetData>
    <row r="1" ht="21" customHeight="1">
      <c r="B1" s="1015" t="s">
        <v>813</v>
      </c>
    </row>
    <row r="2" spans="3:4" ht="21" customHeight="1">
      <c r="C2" s="1015" t="s">
        <v>814</v>
      </c>
      <c r="D2" s="1015"/>
    </row>
    <row r="3" spans="3:4" ht="21" customHeight="1">
      <c r="C3" s="1016" t="s">
        <v>815</v>
      </c>
      <c r="D3" s="1016"/>
    </row>
    <row r="4" ht="21" customHeight="1">
      <c r="B4" s="1015" t="s">
        <v>816</v>
      </c>
    </row>
    <row r="5" spans="2:5" ht="21" customHeight="1">
      <c r="B5" s="1015" t="s">
        <v>817</v>
      </c>
      <c r="E5" s="1014" t="s">
        <v>818</v>
      </c>
    </row>
    <row r="6" spans="2:5" ht="21" customHeight="1">
      <c r="B6" s="1015" t="s">
        <v>819</v>
      </c>
      <c r="E6" s="1016" t="s">
        <v>820</v>
      </c>
    </row>
    <row r="7" ht="21" customHeight="1">
      <c r="E7" s="1016" t="s">
        <v>821</v>
      </c>
    </row>
    <row r="8" spans="2:5" ht="21" customHeight="1">
      <c r="B8" s="1015" t="s">
        <v>822</v>
      </c>
      <c r="E8" s="1016" t="s">
        <v>823</v>
      </c>
    </row>
    <row r="9" spans="2:5" ht="21" customHeight="1">
      <c r="B9" s="1015" t="s">
        <v>824</v>
      </c>
      <c r="E9" s="1014" t="s">
        <v>825</v>
      </c>
    </row>
    <row r="10" spans="2:5" ht="21" customHeight="1">
      <c r="B10" s="1015" t="s">
        <v>826</v>
      </c>
      <c r="E10" s="1014" t="s">
        <v>827</v>
      </c>
    </row>
    <row r="11" spans="2:5" ht="21" customHeight="1">
      <c r="B11" s="1015" t="s">
        <v>828</v>
      </c>
      <c r="E11" s="1017" t="s">
        <v>1112</v>
      </c>
    </row>
    <row r="12" ht="21" customHeight="1">
      <c r="B12" s="1015" t="s">
        <v>829</v>
      </c>
    </row>
    <row r="13" spans="2:5" ht="21" customHeight="1">
      <c r="B13" s="1015" t="s">
        <v>830</v>
      </c>
      <c r="E13" s="1016" t="s">
        <v>1113</v>
      </c>
    </row>
    <row r="14" ht="21" customHeight="1">
      <c r="E14" s="1016" t="s">
        <v>831</v>
      </c>
    </row>
    <row r="15" spans="2:5" ht="21" customHeight="1">
      <c r="B15" s="1015" t="s">
        <v>832</v>
      </c>
      <c r="E15" s="1016" t="s">
        <v>1114</v>
      </c>
    </row>
    <row r="16" ht="21" customHeight="1">
      <c r="E16" s="1015" t="s">
        <v>833</v>
      </c>
    </row>
    <row r="17" spans="2:5" ht="21" customHeight="1">
      <c r="B17" s="1015" t="s">
        <v>834</v>
      </c>
      <c r="E17" s="1016" t="s">
        <v>835</v>
      </c>
    </row>
    <row r="18" spans="2:5" ht="21" customHeight="1">
      <c r="B18" s="1015" t="s">
        <v>836</v>
      </c>
      <c r="E18" s="1016" t="s">
        <v>837</v>
      </c>
    </row>
    <row r="19" spans="2:5" ht="21" customHeight="1">
      <c r="B19" s="1015" t="s">
        <v>838</v>
      </c>
      <c r="E19" s="1016" t="s">
        <v>1094</v>
      </c>
    </row>
    <row r="20" ht="21" customHeight="1">
      <c r="E20" s="1015" t="s">
        <v>839</v>
      </c>
    </row>
    <row r="21" spans="2:5" ht="21" customHeight="1">
      <c r="B21" s="1015" t="s">
        <v>840</v>
      </c>
      <c r="E21" s="1016" t="s">
        <v>1115</v>
      </c>
    </row>
    <row r="22" ht="21" customHeight="1">
      <c r="E22" s="1015" t="s">
        <v>1116</v>
      </c>
    </row>
    <row r="23" ht="21" customHeight="1">
      <c r="E23" s="1015" t="s">
        <v>841</v>
      </c>
    </row>
    <row r="24" spans="2:5" ht="21" customHeight="1">
      <c r="B24" s="1015" t="s">
        <v>842</v>
      </c>
      <c r="E24" s="1016" t="s">
        <v>843</v>
      </c>
    </row>
    <row r="25" spans="2:5" ht="21" customHeight="1">
      <c r="B25" s="1015" t="s">
        <v>844</v>
      </c>
      <c r="E25" s="1016" t="s">
        <v>1117</v>
      </c>
    </row>
    <row r="26" spans="2:5" ht="21" customHeight="1">
      <c r="B26" s="1015" t="s">
        <v>845</v>
      </c>
      <c r="E26" s="1015" t="s">
        <v>846</v>
      </c>
    </row>
    <row r="27" spans="2:5" ht="21" customHeight="1">
      <c r="B27" s="1015" t="s">
        <v>847</v>
      </c>
      <c r="E27" s="1016" t="s">
        <v>1118</v>
      </c>
    </row>
    <row r="28" ht="21" customHeight="1">
      <c r="E28" s="1015" t="s">
        <v>848</v>
      </c>
    </row>
    <row r="29" spans="2:5" ht="21" customHeight="1">
      <c r="B29" s="1015" t="s">
        <v>849</v>
      </c>
      <c r="E29" s="1016" t="s">
        <v>850</v>
      </c>
    </row>
    <row r="30" spans="2:5" ht="21" customHeight="1">
      <c r="B30" s="1015" t="s">
        <v>851</v>
      </c>
      <c r="E30" s="1015" t="s">
        <v>852</v>
      </c>
    </row>
    <row r="31" ht="21" customHeight="1">
      <c r="E31" s="1016" t="s">
        <v>853</v>
      </c>
    </row>
    <row r="32" ht="21" customHeight="1">
      <c r="E32" s="1016" t="s">
        <v>854</v>
      </c>
    </row>
    <row r="33" spans="2:5" ht="21" customHeight="1">
      <c r="B33" s="1015" t="s">
        <v>855</v>
      </c>
      <c r="E33" s="1016" t="s">
        <v>856</v>
      </c>
    </row>
    <row r="34" ht="21" customHeight="1">
      <c r="E34" s="1014" t="s">
        <v>857</v>
      </c>
    </row>
    <row r="35" ht="21" customHeight="1">
      <c r="E35" s="1014" t="s">
        <v>858</v>
      </c>
    </row>
  </sheetData>
  <sheetProtection/>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50.xml><?xml version="1.0" encoding="utf-8"?>
<worksheet xmlns="http://schemas.openxmlformats.org/spreadsheetml/2006/main" xmlns:r="http://schemas.openxmlformats.org/officeDocument/2006/relationships">
  <sheetPr codeName="Sheet51">
    <tabColor theme="5" tint="0.5999900102615356"/>
    <pageSetUpPr fitToPage="1"/>
  </sheetPr>
  <dimension ref="A1:Y29"/>
  <sheetViews>
    <sheetView showGridLines="0" zoomScaleSheetLayoutView="100" workbookViewId="0" topLeftCell="A1">
      <selection activeCell="J34" sqref="J34"/>
    </sheetView>
  </sheetViews>
  <sheetFormatPr defaultColWidth="9.00390625" defaultRowHeight="13.5"/>
  <cols>
    <col min="1" max="1" width="9.125" style="48" customWidth="1"/>
    <col min="2" max="4" width="7.625" style="48" customWidth="1"/>
    <col min="5" max="22" width="6.625" style="48" customWidth="1"/>
    <col min="23" max="25" width="7.625" style="48" customWidth="1"/>
    <col min="26" max="16384" width="9.00390625" style="48" customWidth="1"/>
  </cols>
  <sheetData>
    <row r="1" s="39" customFormat="1" ht="19.5" customHeight="1">
      <c r="A1" s="38" t="s">
        <v>71</v>
      </c>
    </row>
    <row r="2" s="39" customFormat="1" ht="19.5" customHeight="1"/>
    <row r="3" spans="1:25" s="39" customFormat="1" ht="19.5" customHeight="1">
      <c r="A3" s="84"/>
      <c r="B3" s="1626" t="s">
        <v>72</v>
      </c>
      <c r="C3" s="1627"/>
      <c r="D3" s="1627"/>
      <c r="E3" s="1627"/>
      <c r="F3" s="1627"/>
      <c r="G3" s="1627"/>
      <c r="H3" s="1627"/>
      <c r="I3" s="1627"/>
      <c r="J3" s="1627"/>
      <c r="K3" s="1627"/>
      <c r="L3" s="1627"/>
      <c r="M3" s="1627"/>
      <c r="N3" s="1627"/>
      <c r="O3" s="1627"/>
      <c r="P3" s="1627"/>
      <c r="Q3" s="1627"/>
      <c r="R3" s="1627"/>
      <c r="S3" s="1627"/>
      <c r="T3" s="1627"/>
      <c r="U3" s="1627"/>
      <c r="V3" s="1628"/>
      <c r="W3" s="1620" t="s">
        <v>73</v>
      </c>
      <c r="X3" s="1621"/>
      <c r="Y3" s="1622"/>
    </row>
    <row r="4" spans="1:25" s="69" customFormat="1" ht="19.5" customHeight="1">
      <c r="A4" s="85" t="s">
        <v>24</v>
      </c>
      <c r="B4" s="1619" t="s">
        <v>614</v>
      </c>
      <c r="C4" s="1619"/>
      <c r="D4" s="1619"/>
      <c r="E4" s="1619" t="s">
        <v>30</v>
      </c>
      <c r="F4" s="1619"/>
      <c r="G4" s="1619"/>
      <c r="H4" s="1619" t="s">
        <v>31</v>
      </c>
      <c r="I4" s="1619"/>
      <c r="J4" s="1619"/>
      <c r="K4" s="1619" t="s">
        <v>32</v>
      </c>
      <c r="L4" s="1619"/>
      <c r="M4" s="1619"/>
      <c r="N4" s="1629" t="s">
        <v>33</v>
      </c>
      <c r="O4" s="1619"/>
      <c r="P4" s="1619"/>
      <c r="Q4" s="1619" t="s">
        <v>34</v>
      </c>
      <c r="R4" s="1619"/>
      <c r="S4" s="1619"/>
      <c r="T4" s="1619" t="s">
        <v>35</v>
      </c>
      <c r="U4" s="1619"/>
      <c r="V4" s="1619"/>
      <c r="W4" s="1623"/>
      <c r="X4" s="1624"/>
      <c r="Y4" s="1625"/>
    </row>
    <row r="5" spans="1:25" s="69" customFormat="1" ht="19.5" customHeight="1">
      <c r="A5" s="86"/>
      <c r="B5" s="66" t="s">
        <v>614</v>
      </c>
      <c r="C5" s="67" t="s">
        <v>615</v>
      </c>
      <c r="D5" s="67" t="s">
        <v>616</v>
      </c>
      <c r="E5" s="67" t="s">
        <v>614</v>
      </c>
      <c r="F5" s="67" t="s">
        <v>615</v>
      </c>
      <c r="G5" s="67" t="s">
        <v>616</v>
      </c>
      <c r="H5" s="67" t="s">
        <v>614</v>
      </c>
      <c r="I5" s="67" t="s">
        <v>615</v>
      </c>
      <c r="J5" s="67" t="s">
        <v>616</v>
      </c>
      <c r="K5" s="67" t="s">
        <v>614</v>
      </c>
      <c r="L5" s="67" t="s">
        <v>615</v>
      </c>
      <c r="M5" s="67" t="s">
        <v>616</v>
      </c>
      <c r="N5" s="66" t="s">
        <v>614</v>
      </c>
      <c r="O5" s="67" t="s">
        <v>615</v>
      </c>
      <c r="P5" s="67" t="s">
        <v>616</v>
      </c>
      <c r="Q5" s="67" t="s">
        <v>614</v>
      </c>
      <c r="R5" s="67" t="s">
        <v>615</v>
      </c>
      <c r="S5" s="67" t="s">
        <v>616</v>
      </c>
      <c r="T5" s="67" t="s">
        <v>614</v>
      </c>
      <c r="U5" s="67" t="s">
        <v>615</v>
      </c>
      <c r="V5" s="67" t="s">
        <v>616</v>
      </c>
      <c r="W5" s="1078" t="s">
        <v>614</v>
      </c>
      <c r="X5" s="1078" t="s">
        <v>615</v>
      </c>
      <c r="Y5" s="1078" t="s">
        <v>616</v>
      </c>
    </row>
    <row r="6" spans="1:25" s="90" customFormat="1" ht="30" customHeight="1">
      <c r="A6" s="43" t="s">
        <v>74</v>
      </c>
      <c r="B6" s="122">
        <f>SUM(B9:B28)</f>
        <v>48513</v>
      </c>
      <c r="C6" s="122">
        <f aca="true" t="shared" si="0" ref="C6:Y6">SUM(C9:C28)</f>
        <v>24822</v>
      </c>
      <c r="D6" s="122">
        <f t="shared" si="0"/>
        <v>23691</v>
      </c>
      <c r="E6" s="122">
        <f t="shared" si="0"/>
        <v>7838</v>
      </c>
      <c r="F6" s="122">
        <f t="shared" si="0"/>
        <v>4116</v>
      </c>
      <c r="G6" s="122">
        <f t="shared" si="0"/>
        <v>3722</v>
      </c>
      <c r="H6" s="122">
        <f t="shared" si="0"/>
        <v>7692</v>
      </c>
      <c r="I6" s="122">
        <f t="shared" si="0"/>
        <v>3894</v>
      </c>
      <c r="J6" s="122">
        <f t="shared" si="0"/>
        <v>3798</v>
      </c>
      <c r="K6" s="122">
        <f t="shared" si="0"/>
        <v>7940</v>
      </c>
      <c r="L6" s="122">
        <f t="shared" si="0"/>
        <v>4044</v>
      </c>
      <c r="M6" s="122">
        <f t="shared" si="0"/>
        <v>3896</v>
      </c>
      <c r="N6" s="122">
        <f t="shared" si="0"/>
        <v>8039</v>
      </c>
      <c r="O6" s="122">
        <f t="shared" si="0"/>
        <v>4104</v>
      </c>
      <c r="P6" s="122">
        <f t="shared" si="0"/>
        <v>3935</v>
      </c>
      <c r="Q6" s="122">
        <f t="shared" si="0"/>
        <v>8323</v>
      </c>
      <c r="R6" s="122">
        <f t="shared" si="0"/>
        <v>4246</v>
      </c>
      <c r="S6" s="122">
        <f t="shared" si="0"/>
        <v>4077</v>
      </c>
      <c r="T6" s="122">
        <f t="shared" si="0"/>
        <v>8681</v>
      </c>
      <c r="U6" s="122">
        <f t="shared" si="0"/>
        <v>4418</v>
      </c>
      <c r="V6" s="122">
        <f t="shared" si="0"/>
        <v>4263</v>
      </c>
      <c r="W6" s="123">
        <f t="shared" si="0"/>
        <v>3334</v>
      </c>
      <c r="X6" s="124">
        <f t="shared" si="0"/>
        <v>1221</v>
      </c>
      <c r="Y6" s="125">
        <f t="shared" si="0"/>
        <v>2113</v>
      </c>
    </row>
    <row r="7" spans="1:25" s="90" customFormat="1" ht="22.5" customHeight="1">
      <c r="A7" s="43" t="s">
        <v>49</v>
      </c>
      <c r="B7" s="128">
        <v>673</v>
      </c>
      <c r="C7" s="128">
        <v>338</v>
      </c>
      <c r="D7" s="128">
        <v>335</v>
      </c>
      <c r="E7" s="128">
        <v>105</v>
      </c>
      <c r="F7" s="128">
        <v>52</v>
      </c>
      <c r="G7" s="128">
        <v>53</v>
      </c>
      <c r="H7" s="128">
        <v>105</v>
      </c>
      <c r="I7" s="128">
        <v>52</v>
      </c>
      <c r="J7" s="128">
        <v>53</v>
      </c>
      <c r="K7" s="128">
        <v>118</v>
      </c>
      <c r="L7" s="128">
        <v>60</v>
      </c>
      <c r="M7" s="128">
        <v>58</v>
      </c>
      <c r="N7" s="128">
        <v>117</v>
      </c>
      <c r="O7" s="128">
        <v>58</v>
      </c>
      <c r="P7" s="128">
        <v>59</v>
      </c>
      <c r="Q7" s="128">
        <v>115</v>
      </c>
      <c r="R7" s="128">
        <v>57</v>
      </c>
      <c r="S7" s="128">
        <v>58</v>
      </c>
      <c r="T7" s="128">
        <v>113</v>
      </c>
      <c r="U7" s="128">
        <v>59</v>
      </c>
      <c r="V7" s="128">
        <v>54</v>
      </c>
      <c r="W7" s="1129">
        <v>25</v>
      </c>
      <c r="X7" s="128">
        <v>18</v>
      </c>
      <c r="Y7" s="129">
        <v>7</v>
      </c>
    </row>
    <row r="8" spans="1:25" s="90" customFormat="1" ht="22.5" customHeight="1">
      <c r="A8" s="43" t="s">
        <v>50</v>
      </c>
      <c r="B8" s="128">
        <f>B6-B7</f>
        <v>47840</v>
      </c>
      <c r="C8" s="128">
        <f aca="true" t="shared" si="1" ref="C8:Y8">C6-C7</f>
        <v>24484</v>
      </c>
      <c r="D8" s="128">
        <f t="shared" si="1"/>
        <v>23356</v>
      </c>
      <c r="E8" s="128">
        <f t="shared" si="1"/>
        <v>7733</v>
      </c>
      <c r="F8" s="128">
        <f t="shared" si="1"/>
        <v>4064</v>
      </c>
      <c r="G8" s="128">
        <f t="shared" si="1"/>
        <v>3669</v>
      </c>
      <c r="H8" s="128">
        <f t="shared" si="1"/>
        <v>7587</v>
      </c>
      <c r="I8" s="128">
        <f t="shared" si="1"/>
        <v>3842</v>
      </c>
      <c r="J8" s="128">
        <f t="shared" si="1"/>
        <v>3745</v>
      </c>
      <c r="K8" s="128">
        <f t="shared" si="1"/>
        <v>7822</v>
      </c>
      <c r="L8" s="128">
        <f t="shared" si="1"/>
        <v>3984</v>
      </c>
      <c r="M8" s="128">
        <f t="shared" si="1"/>
        <v>3838</v>
      </c>
      <c r="N8" s="128">
        <f t="shared" si="1"/>
        <v>7922</v>
      </c>
      <c r="O8" s="128">
        <f t="shared" si="1"/>
        <v>4046</v>
      </c>
      <c r="P8" s="128">
        <f t="shared" si="1"/>
        <v>3876</v>
      </c>
      <c r="Q8" s="128">
        <f t="shared" si="1"/>
        <v>8208</v>
      </c>
      <c r="R8" s="128">
        <f t="shared" si="1"/>
        <v>4189</v>
      </c>
      <c r="S8" s="128">
        <f t="shared" si="1"/>
        <v>4019</v>
      </c>
      <c r="T8" s="128">
        <f t="shared" si="1"/>
        <v>8568</v>
      </c>
      <c r="U8" s="128">
        <f t="shared" si="1"/>
        <v>4359</v>
      </c>
      <c r="V8" s="128">
        <f t="shared" si="1"/>
        <v>4209</v>
      </c>
      <c r="W8" s="130">
        <f t="shared" si="1"/>
        <v>3309</v>
      </c>
      <c r="X8" s="131">
        <f t="shared" si="1"/>
        <v>1203</v>
      </c>
      <c r="Y8" s="132">
        <f t="shared" si="1"/>
        <v>2106</v>
      </c>
    </row>
    <row r="9" spans="1:25" s="57" customFormat="1" ht="33" customHeight="1">
      <c r="A9" s="54" t="s">
        <v>51</v>
      </c>
      <c r="B9" s="126">
        <f>SUM(C9:D9)</f>
        <v>13239</v>
      </c>
      <c r="C9" s="126">
        <f>SUM(F9,I9,L9,O9,R9,U9)</f>
        <v>6709</v>
      </c>
      <c r="D9" s="126">
        <f>SUM(G9,J9,M9,P9,S9,V9)</f>
        <v>6530</v>
      </c>
      <c r="E9" s="126">
        <f>SUM(F9:G9)</f>
        <v>2116</v>
      </c>
      <c r="F9" s="126">
        <v>1113</v>
      </c>
      <c r="G9" s="126">
        <v>1003</v>
      </c>
      <c r="H9" s="126">
        <f aca="true" t="shared" si="2" ref="H9:H28">SUM(I9:J9)</f>
        <v>2149</v>
      </c>
      <c r="I9" s="126">
        <v>1058</v>
      </c>
      <c r="J9" s="126">
        <v>1091</v>
      </c>
      <c r="K9" s="126">
        <f aca="true" t="shared" si="3" ref="K9:K28">SUM(L9:M9)</f>
        <v>2167</v>
      </c>
      <c r="L9" s="126">
        <v>1110</v>
      </c>
      <c r="M9" s="126">
        <v>1057</v>
      </c>
      <c r="N9" s="126">
        <f aca="true" t="shared" si="4" ref="N9:N28">SUM(O9:P9)</f>
        <v>2166</v>
      </c>
      <c r="O9" s="126">
        <v>1097</v>
      </c>
      <c r="P9" s="126">
        <v>1069</v>
      </c>
      <c r="Q9" s="126">
        <f aca="true" t="shared" si="5" ref="Q9:Q28">SUM(R9:S9)</f>
        <v>2320</v>
      </c>
      <c r="R9" s="126">
        <v>1152</v>
      </c>
      <c r="S9" s="126">
        <v>1168</v>
      </c>
      <c r="T9" s="126">
        <f aca="true" t="shared" si="6" ref="T9:T28">SUM(U9:V9)</f>
        <v>2321</v>
      </c>
      <c r="U9" s="126">
        <v>1179</v>
      </c>
      <c r="V9" s="126">
        <v>1142</v>
      </c>
      <c r="W9" s="133">
        <f aca="true" t="shared" si="7" ref="W9:W28">SUM(X9:Y9)</f>
        <v>856</v>
      </c>
      <c r="X9" s="126">
        <v>300</v>
      </c>
      <c r="Y9" s="127">
        <v>556</v>
      </c>
    </row>
    <row r="10" spans="1:25" s="57" customFormat="1" ht="22.5" customHeight="1">
      <c r="A10" s="54" t="s">
        <v>52</v>
      </c>
      <c r="B10" s="126">
        <f aca="true" t="shared" si="8" ref="B10:B28">SUM(C10:D10)</f>
        <v>7343</v>
      </c>
      <c r="C10" s="126">
        <f aca="true" t="shared" si="9" ref="C10:C28">SUM(F10,I10,L10,O10,R10,U10)</f>
        <v>3801</v>
      </c>
      <c r="D10" s="126">
        <f aca="true" t="shared" si="10" ref="D10:D28">SUM(G10,J10,M10,P10,S10,V10)</f>
        <v>3542</v>
      </c>
      <c r="E10" s="126">
        <f aca="true" t="shared" si="11" ref="E10:E28">SUM(F10:G10)</f>
        <v>1194</v>
      </c>
      <c r="F10" s="126">
        <v>640</v>
      </c>
      <c r="G10" s="126">
        <v>554</v>
      </c>
      <c r="H10" s="126">
        <f t="shared" si="2"/>
        <v>1151</v>
      </c>
      <c r="I10" s="126">
        <v>585</v>
      </c>
      <c r="J10" s="126">
        <v>566</v>
      </c>
      <c r="K10" s="126">
        <f t="shared" si="3"/>
        <v>1238</v>
      </c>
      <c r="L10" s="126">
        <v>645</v>
      </c>
      <c r="M10" s="126">
        <v>593</v>
      </c>
      <c r="N10" s="126">
        <f t="shared" si="4"/>
        <v>1210</v>
      </c>
      <c r="O10" s="126">
        <v>615</v>
      </c>
      <c r="P10" s="126">
        <v>595</v>
      </c>
      <c r="Q10" s="126">
        <f t="shared" si="5"/>
        <v>1229</v>
      </c>
      <c r="R10" s="126">
        <v>628</v>
      </c>
      <c r="S10" s="126">
        <v>601</v>
      </c>
      <c r="T10" s="126">
        <f t="shared" si="6"/>
        <v>1321</v>
      </c>
      <c r="U10" s="126">
        <v>688</v>
      </c>
      <c r="V10" s="126">
        <v>633</v>
      </c>
      <c r="W10" s="133">
        <f t="shared" si="7"/>
        <v>550</v>
      </c>
      <c r="X10" s="126">
        <v>216</v>
      </c>
      <c r="Y10" s="127">
        <v>334</v>
      </c>
    </row>
    <row r="11" spans="1:25" s="57" customFormat="1" ht="22.5" customHeight="1">
      <c r="A11" s="54" t="s">
        <v>53</v>
      </c>
      <c r="B11" s="126">
        <f t="shared" si="8"/>
        <v>4877</v>
      </c>
      <c r="C11" s="126">
        <f t="shared" si="9"/>
        <v>2461</v>
      </c>
      <c r="D11" s="126">
        <f t="shared" si="10"/>
        <v>2416</v>
      </c>
      <c r="E11" s="126">
        <f t="shared" si="11"/>
        <v>797</v>
      </c>
      <c r="F11" s="126">
        <v>415</v>
      </c>
      <c r="G11" s="126">
        <v>382</v>
      </c>
      <c r="H11" s="126">
        <f t="shared" si="2"/>
        <v>798</v>
      </c>
      <c r="I11" s="126">
        <v>382</v>
      </c>
      <c r="J11" s="126">
        <v>416</v>
      </c>
      <c r="K11" s="126">
        <f t="shared" si="3"/>
        <v>808</v>
      </c>
      <c r="L11" s="126">
        <v>402</v>
      </c>
      <c r="M11" s="126">
        <v>406</v>
      </c>
      <c r="N11" s="126">
        <f t="shared" si="4"/>
        <v>829</v>
      </c>
      <c r="O11" s="126">
        <v>433</v>
      </c>
      <c r="P11" s="126">
        <v>396</v>
      </c>
      <c r="Q11" s="126">
        <f t="shared" si="5"/>
        <v>804</v>
      </c>
      <c r="R11" s="126">
        <v>396</v>
      </c>
      <c r="S11" s="126">
        <v>408</v>
      </c>
      <c r="T11" s="126">
        <f t="shared" si="6"/>
        <v>841</v>
      </c>
      <c r="U11" s="126">
        <v>433</v>
      </c>
      <c r="V11" s="126">
        <v>408</v>
      </c>
      <c r="W11" s="133">
        <f t="shared" si="7"/>
        <v>260</v>
      </c>
      <c r="X11" s="126">
        <v>81</v>
      </c>
      <c r="Y11" s="127">
        <v>179</v>
      </c>
    </row>
    <row r="12" spans="1:25" s="57" customFormat="1" ht="22.5" customHeight="1">
      <c r="A12" s="54" t="s">
        <v>54</v>
      </c>
      <c r="B12" s="126">
        <f t="shared" si="8"/>
        <v>1039</v>
      </c>
      <c r="C12" s="126">
        <f t="shared" si="9"/>
        <v>531</v>
      </c>
      <c r="D12" s="126">
        <f t="shared" si="10"/>
        <v>508</v>
      </c>
      <c r="E12" s="126">
        <f t="shared" si="11"/>
        <v>161</v>
      </c>
      <c r="F12" s="126">
        <v>73</v>
      </c>
      <c r="G12" s="126">
        <v>88</v>
      </c>
      <c r="H12" s="126">
        <f t="shared" si="2"/>
        <v>151</v>
      </c>
      <c r="I12" s="126">
        <v>76</v>
      </c>
      <c r="J12" s="126">
        <v>75</v>
      </c>
      <c r="K12" s="126">
        <f t="shared" si="3"/>
        <v>164</v>
      </c>
      <c r="L12" s="126">
        <v>77</v>
      </c>
      <c r="M12" s="126">
        <v>87</v>
      </c>
      <c r="N12" s="126">
        <f t="shared" si="4"/>
        <v>181</v>
      </c>
      <c r="O12" s="126">
        <v>101</v>
      </c>
      <c r="P12" s="126">
        <v>80</v>
      </c>
      <c r="Q12" s="126">
        <f t="shared" si="5"/>
        <v>195</v>
      </c>
      <c r="R12" s="126">
        <v>104</v>
      </c>
      <c r="S12" s="126">
        <v>91</v>
      </c>
      <c r="T12" s="126">
        <f t="shared" si="6"/>
        <v>187</v>
      </c>
      <c r="U12" s="126">
        <v>100</v>
      </c>
      <c r="V12" s="126">
        <v>87</v>
      </c>
      <c r="W12" s="133">
        <f t="shared" si="7"/>
        <v>70</v>
      </c>
      <c r="X12" s="126">
        <v>29</v>
      </c>
      <c r="Y12" s="127">
        <v>41</v>
      </c>
    </row>
    <row r="13" spans="1:25" s="57" customFormat="1" ht="22.5" customHeight="1">
      <c r="A13" s="54" t="s">
        <v>55</v>
      </c>
      <c r="B13" s="126">
        <f t="shared" si="8"/>
        <v>3287</v>
      </c>
      <c r="C13" s="126">
        <f t="shared" si="9"/>
        <v>1664</v>
      </c>
      <c r="D13" s="126">
        <f t="shared" si="10"/>
        <v>1623</v>
      </c>
      <c r="E13" s="126">
        <f t="shared" si="11"/>
        <v>527</v>
      </c>
      <c r="F13" s="126">
        <v>250</v>
      </c>
      <c r="G13" s="126">
        <v>277</v>
      </c>
      <c r="H13" s="126">
        <f t="shared" si="2"/>
        <v>485</v>
      </c>
      <c r="I13" s="126">
        <v>243</v>
      </c>
      <c r="J13" s="126">
        <v>242</v>
      </c>
      <c r="K13" s="126">
        <f t="shared" si="3"/>
        <v>565</v>
      </c>
      <c r="L13" s="126">
        <v>294</v>
      </c>
      <c r="M13" s="126">
        <v>271</v>
      </c>
      <c r="N13" s="126">
        <f t="shared" si="4"/>
        <v>541</v>
      </c>
      <c r="O13" s="126">
        <v>287</v>
      </c>
      <c r="P13" s="126">
        <v>254</v>
      </c>
      <c r="Q13" s="126">
        <f t="shared" si="5"/>
        <v>567</v>
      </c>
      <c r="R13" s="126">
        <v>295</v>
      </c>
      <c r="S13" s="126">
        <v>272</v>
      </c>
      <c r="T13" s="126">
        <f t="shared" si="6"/>
        <v>602</v>
      </c>
      <c r="U13" s="126">
        <v>295</v>
      </c>
      <c r="V13" s="126">
        <v>307</v>
      </c>
      <c r="W13" s="133">
        <f t="shared" si="7"/>
        <v>253</v>
      </c>
      <c r="X13" s="126">
        <v>108</v>
      </c>
      <c r="Y13" s="127">
        <v>145</v>
      </c>
    </row>
    <row r="14" spans="1:25" s="57" customFormat="1" ht="22.5" customHeight="1">
      <c r="A14" s="54" t="s">
        <v>56</v>
      </c>
      <c r="B14" s="126">
        <f t="shared" si="8"/>
        <v>2885</v>
      </c>
      <c r="C14" s="126">
        <f t="shared" si="9"/>
        <v>1487</v>
      </c>
      <c r="D14" s="126">
        <f t="shared" si="10"/>
        <v>1398</v>
      </c>
      <c r="E14" s="126">
        <f t="shared" si="11"/>
        <v>480</v>
      </c>
      <c r="F14" s="126">
        <v>269</v>
      </c>
      <c r="G14" s="126">
        <v>211</v>
      </c>
      <c r="H14" s="126">
        <f t="shared" si="2"/>
        <v>453</v>
      </c>
      <c r="I14" s="126">
        <v>238</v>
      </c>
      <c r="J14" s="126">
        <v>215</v>
      </c>
      <c r="K14" s="126">
        <f t="shared" si="3"/>
        <v>453</v>
      </c>
      <c r="L14" s="126">
        <v>218</v>
      </c>
      <c r="M14" s="126">
        <v>235</v>
      </c>
      <c r="N14" s="126">
        <f t="shared" si="4"/>
        <v>493</v>
      </c>
      <c r="O14" s="126">
        <v>231</v>
      </c>
      <c r="P14" s="126">
        <v>262</v>
      </c>
      <c r="Q14" s="126">
        <f t="shared" si="5"/>
        <v>488</v>
      </c>
      <c r="R14" s="126">
        <v>253</v>
      </c>
      <c r="S14" s="126">
        <v>235</v>
      </c>
      <c r="T14" s="126">
        <f t="shared" si="6"/>
        <v>518</v>
      </c>
      <c r="U14" s="126">
        <v>278</v>
      </c>
      <c r="V14" s="126">
        <v>240</v>
      </c>
      <c r="W14" s="133">
        <f t="shared" si="7"/>
        <v>219</v>
      </c>
      <c r="X14" s="126">
        <v>78</v>
      </c>
      <c r="Y14" s="127">
        <v>141</v>
      </c>
    </row>
    <row r="15" spans="1:25" s="57" customFormat="1" ht="22.5" customHeight="1">
      <c r="A15" s="54" t="s">
        <v>57</v>
      </c>
      <c r="B15" s="1042">
        <f t="shared" si="8"/>
        <v>1750</v>
      </c>
      <c r="C15" s="126">
        <f t="shared" si="9"/>
        <v>922</v>
      </c>
      <c r="D15" s="126">
        <f t="shared" si="10"/>
        <v>828</v>
      </c>
      <c r="E15" s="126">
        <f t="shared" si="11"/>
        <v>272</v>
      </c>
      <c r="F15" s="126">
        <v>149</v>
      </c>
      <c r="G15" s="126">
        <v>123</v>
      </c>
      <c r="H15" s="126">
        <f t="shared" si="2"/>
        <v>293</v>
      </c>
      <c r="I15" s="126">
        <v>163</v>
      </c>
      <c r="J15" s="126">
        <v>130</v>
      </c>
      <c r="K15" s="126">
        <f t="shared" si="3"/>
        <v>266</v>
      </c>
      <c r="L15" s="126">
        <v>131</v>
      </c>
      <c r="M15" s="126">
        <v>135</v>
      </c>
      <c r="N15" s="126">
        <f t="shared" si="4"/>
        <v>269</v>
      </c>
      <c r="O15" s="126">
        <v>144</v>
      </c>
      <c r="P15" s="126">
        <v>125</v>
      </c>
      <c r="Q15" s="126">
        <f t="shared" si="5"/>
        <v>319</v>
      </c>
      <c r="R15" s="126">
        <v>169</v>
      </c>
      <c r="S15" s="126">
        <v>150</v>
      </c>
      <c r="T15" s="126">
        <f t="shared" si="6"/>
        <v>331</v>
      </c>
      <c r="U15" s="126">
        <v>166</v>
      </c>
      <c r="V15" s="126">
        <v>165</v>
      </c>
      <c r="W15" s="133">
        <f t="shared" si="7"/>
        <v>127</v>
      </c>
      <c r="X15" s="126">
        <v>48</v>
      </c>
      <c r="Y15" s="127">
        <v>79</v>
      </c>
    </row>
    <row r="16" spans="1:25" s="57" customFormat="1" ht="22.5" customHeight="1">
      <c r="A16" s="54" t="s">
        <v>58</v>
      </c>
      <c r="B16" s="126">
        <f t="shared" si="8"/>
        <v>2753</v>
      </c>
      <c r="C16" s="126">
        <f t="shared" si="9"/>
        <v>1375</v>
      </c>
      <c r="D16" s="126">
        <f t="shared" si="10"/>
        <v>1378</v>
      </c>
      <c r="E16" s="126">
        <f t="shared" si="11"/>
        <v>432</v>
      </c>
      <c r="F16" s="126">
        <v>203</v>
      </c>
      <c r="G16" s="126">
        <v>229</v>
      </c>
      <c r="H16" s="126">
        <f t="shared" si="2"/>
        <v>438</v>
      </c>
      <c r="I16" s="126">
        <v>203</v>
      </c>
      <c r="J16" s="126">
        <v>235</v>
      </c>
      <c r="K16" s="126">
        <f t="shared" si="3"/>
        <v>460</v>
      </c>
      <c r="L16" s="126">
        <v>225</v>
      </c>
      <c r="M16" s="126">
        <v>235</v>
      </c>
      <c r="N16" s="126">
        <f t="shared" si="4"/>
        <v>457</v>
      </c>
      <c r="O16" s="126">
        <v>233</v>
      </c>
      <c r="P16" s="126">
        <v>224</v>
      </c>
      <c r="Q16" s="126">
        <f t="shared" si="5"/>
        <v>470</v>
      </c>
      <c r="R16" s="126">
        <v>249</v>
      </c>
      <c r="S16" s="126">
        <v>221</v>
      </c>
      <c r="T16" s="126">
        <f t="shared" si="6"/>
        <v>496</v>
      </c>
      <c r="U16" s="126">
        <v>262</v>
      </c>
      <c r="V16" s="126">
        <v>234</v>
      </c>
      <c r="W16" s="133">
        <f t="shared" si="7"/>
        <v>180</v>
      </c>
      <c r="X16" s="126">
        <v>61</v>
      </c>
      <c r="Y16" s="127">
        <v>119</v>
      </c>
    </row>
    <row r="17" spans="1:25" s="57" customFormat="1" ht="22.5" customHeight="1">
      <c r="A17" s="54" t="s">
        <v>59</v>
      </c>
      <c r="B17" s="126">
        <f t="shared" si="8"/>
        <v>1459</v>
      </c>
      <c r="C17" s="126">
        <f t="shared" si="9"/>
        <v>763</v>
      </c>
      <c r="D17" s="126">
        <f t="shared" si="10"/>
        <v>696</v>
      </c>
      <c r="E17" s="126">
        <f t="shared" si="11"/>
        <v>235</v>
      </c>
      <c r="F17" s="126">
        <v>120</v>
      </c>
      <c r="G17" s="126">
        <v>115</v>
      </c>
      <c r="H17" s="126">
        <f t="shared" si="2"/>
        <v>214</v>
      </c>
      <c r="I17" s="126">
        <v>119</v>
      </c>
      <c r="J17" s="126">
        <v>95</v>
      </c>
      <c r="K17" s="126">
        <f t="shared" si="3"/>
        <v>227</v>
      </c>
      <c r="L17" s="126">
        <v>129</v>
      </c>
      <c r="M17" s="126">
        <v>98</v>
      </c>
      <c r="N17" s="126">
        <f t="shared" si="4"/>
        <v>250</v>
      </c>
      <c r="O17" s="126">
        <v>131</v>
      </c>
      <c r="P17" s="126">
        <v>119</v>
      </c>
      <c r="Q17" s="126">
        <f t="shared" si="5"/>
        <v>267</v>
      </c>
      <c r="R17" s="126">
        <v>145</v>
      </c>
      <c r="S17" s="126">
        <v>122</v>
      </c>
      <c r="T17" s="126">
        <f t="shared" si="6"/>
        <v>266</v>
      </c>
      <c r="U17" s="126">
        <v>119</v>
      </c>
      <c r="V17" s="126">
        <v>147</v>
      </c>
      <c r="W17" s="133">
        <f t="shared" si="7"/>
        <v>129</v>
      </c>
      <c r="X17" s="126">
        <v>49</v>
      </c>
      <c r="Y17" s="127">
        <v>80</v>
      </c>
    </row>
    <row r="18" spans="1:25" s="57" customFormat="1" ht="22.5" customHeight="1">
      <c r="A18" s="54" t="s">
        <v>60</v>
      </c>
      <c r="B18" s="126">
        <f t="shared" si="8"/>
        <v>1880</v>
      </c>
      <c r="C18" s="126">
        <f t="shared" si="9"/>
        <v>991</v>
      </c>
      <c r="D18" s="126">
        <f t="shared" si="10"/>
        <v>889</v>
      </c>
      <c r="E18" s="126">
        <f t="shared" si="11"/>
        <v>335</v>
      </c>
      <c r="F18" s="126">
        <v>189</v>
      </c>
      <c r="G18" s="126">
        <v>146</v>
      </c>
      <c r="H18" s="126">
        <f t="shared" si="2"/>
        <v>312</v>
      </c>
      <c r="I18" s="126">
        <v>160</v>
      </c>
      <c r="J18" s="126">
        <v>152</v>
      </c>
      <c r="K18" s="126">
        <f t="shared" si="3"/>
        <v>297</v>
      </c>
      <c r="L18" s="126">
        <v>157</v>
      </c>
      <c r="M18" s="126">
        <v>140</v>
      </c>
      <c r="N18" s="126">
        <f t="shared" si="4"/>
        <v>314</v>
      </c>
      <c r="O18" s="126">
        <v>155</v>
      </c>
      <c r="P18" s="126">
        <v>159</v>
      </c>
      <c r="Q18" s="126">
        <f t="shared" si="5"/>
        <v>298</v>
      </c>
      <c r="R18" s="126">
        <v>164</v>
      </c>
      <c r="S18" s="126">
        <v>134</v>
      </c>
      <c r="T18" s="126">
        <f t="shared" si="6"/>
        <v>324</v>
      </c>
      <c r="U18" s="126">
        <v>166</v>
      </c>
      <c r="V18" s="126">
        <v>158</v>
      </c>
      <c r="W18" s="133">
        <f t="shared" si="7"/>
        <v>139</v>
      </c>
      <c r="X18" s="126">
        <v>47</v>
      </c>
      <c r="Y18" s="127">
        <v>92</v>
      </c>
    </row>
    <row r="19" spans="1:25" s="57" customFormat="1" ht="33" customHeight="1">
      <c r="A19" s="54" t="s">
        <v>61</v>
      </c>
      <c r="B19" s="126">
        <f t="shared" si="8"/>
        <v>1043</v>
      </c>
      <c r="C19" s="126">
        <f t="shared" si="9"/>
        <v>546</v>
      </c>
      <c r="D19" s="126">
        <f t="shared" si="10"/>
        <v>497</v>
      </c>
      <c r="E19" s="126">
        <f t="shared" si="11"/>
        <v>168</v>
      </c>
      <c r="F19" s="126">
        <v>85</v>
      </c>
      <c r="G19" s="126">
        <v>83</v>
      </c>
      <c r="H19" s="126">
        <f t="shared" si="2"/>
        <v>188</v>
      </c>
      <c r="I19" s="126">
        <v>114</v>
      </c>
      <c r="J19" s="126">
        <v>74</v>
      </c>
      <c r="K19" s="126">
        <f t="shared" si="3"/>
        <v>166</v>
      </c>
      <c r="L19" s="126">
        <v>84</v>
      </c>
      <c r="M19" s="126">
        <v>82</v>
      </c>
      <c r="N19" s="126">
        <f t="shared" si="4"/>
        <v>174</v>
      </c>
      <c r="O19" s="126">
        <v>95</v>
      </c>
      <c r="P19" s="126">
        <v>79</v>
      </c>
      <c r="Q19" s="126">
        <f t="shared" si="5"/>
        <v>189</v>
      </c>
      <c r="R19" s="126">
        <v>94</v>
      </c>
      <c r="S19" s="126">
        <v>95</v>
      </c>
      <c r="T19" s="126">
        <f t="shared" si="6"/>
        <v>158</v>
      </c>
      <c r="U19" s="126">
        <v>74</v>
      </c>
      <c r="V19" s="126">
        <v>84</v>
      </c>
      <c r="W19" s="133">
        <f t="shared" si="7"/>
        <v>63</v>
      </c>
      <c r="X19" s="126">
        <v>25</v>
      </c>
      <c r="Y19" s="127">
        <v>38</v>
      </c>
    </row>
    <row r="20" spans="1:25" s="57" customFormat="1" ht="33" customHeight="1">
      <c r="A20" s="54" t="s">
        <v>62</v>
      </c>
      <c r="B20" s="126">
        <f t="shared" si="8"/>
        <v>892</v>
      </c>
      <c r="C20" s="126">
        <f t="shared" si="9"/>
        <v>463</v>
      </c>
      <c r="D20" s="126">
        <f t="shared" si="10"/>
        <v>429</v>
      </c>
      <c r="E20" s="126">
        <f t="shared" si="11"/>
        <v>143</v>
      </c>
      <c r="F20" s="126">
        <v>75</v>
      </c>
      <c r="G20" s="126">
        <v>68</v>
      </c>
      <c r="H20" s="126">
        <f t="shared" si="2"/>
        <v>133</v>
      </c>
      <c r="I20" s="126">
        <v>79</v>
      </c>
      <c r="J20" s="126">
        <v>54</v>
      </c>
      <c r="K20" s="126">
        <f t="shared" si="3"/>
        <v>142</v>
      </c>
      <c r="L20" s="126">
        <v>74</v>
      </c>
      <c r="M20" s="126">
        <v>68</v>
      </c>
      <c r="N20" s="126">
        <f t="shared" si="4"/>
        <v>144</v>
      </c>
      <c r="O20" s="126">
        <v>69</v>
      </c>
      <c r="P20" s="126">
        <v>75</v>
      </c>
      <c r="Q20" s="126">
        <f t="shared" si="5"/>
        <v>154</v>
      </c>
      <c r="R20" s="126">
        <v>72</v>
      </c>
      <c r="S20" s="126">
        <v>82</v>
      </c>
      <c r="T20" s="126">
        <f t="shared" si="6"/>
        <v>176</v>
      </c>
      <c r="U20" s="126">
        <v>94</v>
      </c>
      <c r="V20" s="126">
        <v>82</v>
      </c>
      <c r="W20" s="133">
        <f t="shared" si="7"/>
        <v>50</v>
      </c>
      <c r="X20" s="126">
        <v>18</v>
      </c>
      <c r="Y20" s="127">
        <v>32</v>
      </c>
    </row>
    <row r="21" spans="1:25" s="57" customFormat="1" ht="22.5" customHeight="1">
      <c r="A21" s="54" t="s">
        <v>63</v>
      </c>
      <c r="B21" s="126">
        <f t="shared" si="8"/>
        <v>593</v>
      </c>
      <c r="C21" s="126">
        <f t="shared" si="9"/>
        <v>296</v>
      </c>
      <c r="D21" s="126">
        <f t="shared" si="10"/>
        <v>297</v>
      </c>
      <c r="E21" s="126">
        <f t="shared" si="11"/>
        <v>90</v>
      </c>
      <c r="F21" s="126">
        <v>43</v>
      </c>
      <c r="G21" s="126">
        <v>47</v>
      </c>
      <c r="H21" s="126">
        <f t="shared" si="2"/>
        <v>100</v>
      </c>
      <c r="I21" s="126">
        <v>47</v>
      </c>
      <c r="J21" s="126">
        <v>53</v>
      </c>
      <c r="K21" s="126">
        <f t="shared" si="3"/>
        <v>100</v>
      </c>
      <c r="L21" s="126">
        <v>52</v>
      </c>
      <c r="M21" s="126">
        <v>48</v>
      </c>
      <c r="N21" s="126">
        <f t="shared" si="4"/>
        <v>95</v>
      </c>
      <c r="O21" s="126">
        <v>39</v>
      </c>
      <c r="P21" s="126">
        <v>56</v>
      </c>
      <c r="Q21" s="126">
        <f t="shared" si="5"/>
        <v>104</v>
      </c>
      <c r="R21" s="126">
        <v>59</v>
      </c>
      <c r="S21" s="126">
        <v>45</v>
      </c>
      <c r="T21" s="126">
        <f t="shared" si="6"/>
        <v>104</v>
      </c>
      <c r="U21" s="126">
        <v>56</v>
      </c>
      <c r="V21" s="126">
        <v>48</v>
      </c>
      <c r="W21" s="133">
        <f t="shared" si="7"/>
        <v>31</v>
      </c>
      <c r="X21" s="126">
        <v>12</v>
      </c>
      <c r="Y21" s="127">
        <v>19</v>
      </c>
    </row>
    <row r="22" spans="1:25" s="57" customFormat="1" ht="22.5" customHeight="1">
      <c r="A22" s="54" t="s">
        <v>64</v>
      </c>
      <c r="B22" s="126">
        <f t="shared" si="8"/>
        <v>1252</v>
      </c>
      <c r="C22" s="126">
        <f t="shared" si="9"/>
        <v>650</v>
      </c>
      <c r="D22" s="126">
        <f t="shared" si="10"/>
        <v>602</v>
      </c>
      <c r="E22" s="126">
        <f t="shared" si="11"/>
        <v>197</v>
      </c>
      <c r="F22" s="126">
        <v>114</v>
      </c>
      <c r="G22" s="126">
        <v>83</v>
      </c>
      <c r="H22" s="126">
        <f t="shared" si="2"/>
        <v>198</v>
      </c>
      <c r="I22" s="126">
        <v>102</v>
      </c>
      <c r="J22" s="126">
        <v>96</v>
      </c>
      <c r="K22" s="126">
        <f t="shared" si="3"/>
        <v>207</v>
      </c>
      <c r="L22" s="126">
        <v>107</v>
      </c>
      <c r="M22" s="126">
        <v>100</v>
      </c>
      <c r="N22" s="126">
        <f t="shared" si="4"/>
        <v>187</v>
      </c>
      <c r="O22" s="126">
        <v>92</v>
      </c>
      <c r="P22" s="126">
        <v>95</v>
      </c>
      <c r="Q22" s="126">
        <f t="shared" si="5"/>
        <v>216</v>
      </c>
      <c r="R22" s="126">
        <v>112</v>
      </c>
      <c r="S22" s="126">
        <v>104</v>
      </c>
      <c r="T22" s="126">
        <f t="shared" si="6"/>
        <v>247</v>
      </c>
      <c r="U22" s="126">
        <v>123</v>
      </c>
      <c r="V22" s="126">
        <v>124</v>
      </c>
      <c r="W22" s="133">
        <f t="shared" si="7"/>
        <v>80</v>
      </c>
      <c r="X22" s="126">
        <v>30</v>
      </c>
      <c r="Y22" s="127">
        <v>50</v>
      </c>
    </row>
    <row r="23" spans="1:25" s="57" customFormat="1" ht="33" customHeight="1">
      <c r="A23" s="54" t="s">
        <v>65</v>
      </c>
      <c r="B23" s="126">
        <f t="shared" si="8"/>
        <v>382</v>
      </c>
      <c r="C23" s="126">
        <f t="shared" si="9"/>
        <v>193</v>
      </c>
      <c r="D23" s="126">
        <f t="shared" si="10"/>
        <v>189</v>
      </c>
      <c r="E23" s="126">
        <f t="shared" si="11"/>
        <v>55</v>
      </c>
      <c r="F23" s="126">
        <v>31</v>
      </c>
      <c r="G23" s="126">
        <v>24</v>
      </c>
      <c r="H23" s="126">
        <f t="shared" si="2"/>
        <v>66</v>
      </c>
      <c r="I23" s="126">
        <v>31</v>
      </c>
      <c r="J23" s="126">
        <v>35</v>
      </c>
      <c r="K23" s="126">
        <f t="shared" si="3"/>
        <v>53</v>
      </c>
      <c r="L23" s="126">
        <v>24</v>
      </c>
      <c r="M23" s="126">
        <v>29</v>
      </c>
      <c r="N23" s="126">
        <f t="shared" si="4"/>
        <v>76</v>
      </c>
      <c r="O23" s="126">
        <v>37</v>
      </c>
      <c r="P23" s="126">
        <v>39</v>
      </c>
      <c r="Q23" s="126">
        <f t="shared" si="5"/>
        <v>64</v>
      </c>
      <c r="R23" s="126">
        <v>34</v>
      </c>
      <c r="S23" s="126">
        <v>30</v>
      </c>
      <c r="T23" s="126">
        <f t="shared" si="6"/>
        <v>68</v>
      </c>
      <c r="U23" s="126">
        <v>36</v>
      </c>
      <c r="V23" s="126">
        <v>32</v>
      </c>
      <c r="W23" s="133">
        <f t="shared" si="7"/>
        <v>32</v>
      </c>
      <c r="X23" s="126">
        <v>16</v>
      </c>
      <c r="Y23" s="127">
        <v>16</v>
      </c>
    </row>
    <row r="24" spans="1:25" s="57" customFormat="1" ht="33" customHeight="1">
      <c r="A24" s="54" t="s">
        <v>66</v>
      </c>
      <c r="B24" s="126">
        <f t="shared" si="8"/>
        <v>1203</v>
      </c>
      <c r="C24" s="126">
        <f t="shared" si="9"/>
        <v>627</v>
      </c>
      <c r="D24" s="126">
        <f t="shared" si="10"/>
        <v>576</v>
      </c>
      <c r="E24" s="126">
        <f t="shared" si="11"/>
        <v>193</v>
      </c>
      <c r="F24" s="126">
        <v>98</v>
      </c>
      <c r="G24" s="126">
        <v>95</v>
      </c>
      <c r="H24" s="126">
        <f t="shared" si="2"/>
        <v>168</v>
      </c>
      <c r="I24" s="126">
        <v>90</v>
      </c>
      <c r="J24" s="126">
        <v>78</v>
      </c>
      <c r="K24" s="126">
        <f t="shared" si="3"/>
        <v>206</v>
      </c>
      <c r="L24" s="126">
        <v>105</v>
      </c>
      <c r="M24" s="126">
        <v>101</v>
      </c>
      <c r="N24" s="126">
        <f t="shared" si="4"/>
        <v>199</v>
      </c>
      <c r="O24" s="126">
        <v>119</v>
      </c>
      <c r="P24" s="126">
        <v>80</v>
      </c>
      <c r="Q24" s="126">
        <f t="shared" si="5"/>
        <v>208</v>
      </c>
      <c r="R24" s="126">
        <v>99</v>
      </c>
      <c r="S24" s="126">
        <v>109</v>
      </c>
      <c r="T24" s="126">
        <f t="shared" si="6"/>
        <v>229</v>
      </c>
      <c r="U24" s="126">
        <v>116</v>
      </c>
      <c r="V24" s="126">
        <v>113</v>
      </c>
      <c r="W24" s="133">
        <f t="shared" si="7"/>
        <v>80</v>
      </c>
      <c r="X24" s="126">
        <v>29</v>
      </c>
      <c r="Y24" s="127">
        <v>51</v>
      </c>
    </row>
    <row r="25" spans="1:25" s="57" customFormat="1" ht="33" customHeight="1">
      <c r="A25" s="54" t="s">
        <v>67</v>
      </c>
      <c r="B25" s="126">
        <f t="shared" si="8"/>
        <v>324</v>
      </c>
      <c r="C25" s="126">
        <f t="shared" si="9"/>
        <v>168</v>
      </c>
      <c r="D25" s="126">
        <f t="shared" si="10"/>
        <v>156</v>
      </c>
      <c r="E25" s="126">
        <f t="shared" si="11"/>
        <v>45</v>
      </c>
      <c r="F25" s="126">
        <v>26</v>
      </c>
      <c r="G25" s="126">
        <v>19</v>
      </c>
      <c r="H25" s="126">
        <f t="shared" si="2"/>
        <v>41</v>
      </c>
      <c r="I25" s="126">
        <v>22</v>
      </c>
      <c r="J25" s="126">
        <v>19</v>
      </c>
      <c r="K25" s="126">
        <f t="shared" si="3"/>
        <v>61</v>
      </c>
      <c r="L25" s="126">
        <v>32</v>
      </c>
      <c r="M25" s="126">
        <v>29</v>
      </c>
      <c r="N25" s="126">
        <f t="shared" si="4"/>
        <v>61</v>
      </c>
      <c r="O25" s="126">
        <v>29</v>
      </c>
      <c r="P25" s="126">
        <v>32</v>
      </c>
      <c r="Q25" s="126">
        <f t="shared" si="5"/>
        <v>58</v>
      </c>
      <c r="R25" s="126">
        <v>33</v>
      </c>
      <c r="S25" s="126">
        <v>25</v>
      </c>
      <c r="T25" s="126">
        <f t="shared" si="6"/>
        <v>58</v>
      </c>
      <c r="U25" s="126">
        <v>26</v>
      </c>
      <c r="V25" s="126">
        <v>32</v>
      </c>
      <c r="W25" s="133">
        <f t="shared" si="7"/>
        <v>26</v>
      </c>
      <c r="X25" s="126">
        <v>9</v>
      </c>
      <c r="Y25" s="127">
        <v>17</v>
      </c>
    </row>
    <row r="26" spans="1:25" s="57" customFormat="1" ht="22.5" customHeight="1">
      <c r="A26" s="54" t="s">
        <v>68</v>
      </c>
      <c r="B26" s="126">
        <f t="shared" si="8"/>
        <v>510</v>
      </c>
      <c r="C26" s="126">
        <f t="shared" si="9"/>
        <v>276</v>
      </c>
      <c r="D26" s="126">
        <f t="shared" si="10"/>
        <v>234</v>
      </c>
      <c r="E26" s="126">
        <f t="shared" si="11"/>
        <v>95</v>
      </c>
      <c r="F26" s="126">
        <v>56</v>
      </c>
      <c r="G26" s="126">
        <v>39</v>
      </c>
      <c r="H26" s="126">
        <f t="shared" si="2"/>
        <v>89</v>
      </c>
      <c r="I26" s="126">
        <v>49</v>
      </c>
      <c r="J26" s="126">
        <v>40</v>
      </c>
      <c r="K26" s="126">
        <f t="shared" si="3"/>
        <v>71</v>
      </c>
      <c r="L26" s="126">
        <v>38</v>
      </c>
      <c r="M26" s="126">
        <v>33</v>
      </c>
      <c r="N26" s="126">
        <f t="shared" si="4"/>
        <v>92</v>
      </c>
      <c r="O26" s="126">
        <v>47</v>
      </c>
      <c r="P26" s="126">
        <v>45</v>
      </c>
      <c r="Q26" s="126">
        <f t="shared" si="5"/>
        <v>68</v>
      </c>
      <c r="R26" s="126">
        <v>41</v>
      </c>
      <c r="S26" s="126">
        <v>27</v>
      </c>
      <c r="T26" s="126">
        <f t="shared" si="6"/>
        <v>95</v>
      </c>
      <c r="U26" s="126">
        <v>45</v>
      </c>
      <c r="V26" s="126">
        <v>50</v>
      </c>
      <c r="W26" s="133">
        <f t="shared" si="7"/>
        <v>33</v>
      </c>
      <c r="X26" s="126">
        <v>11</v>
      </c>
      <c r="Y26" s="127">
        <v>22</v>
      </c>
    </row>
    <row r="27" spans="1:25" s="57" customFormat="1" ht="22.5" customHeight="1">
      <c r="A27" s="54" t="s">
        <v>69</v>
      </c>
      <c r="B27" s="126">
        <f t="shared" si="8"/>
        <v>1281</v>
      </c>
      <c r="C27" s="126">
        <f t="shared" si="9"/>
        <v>653</v>
      </c>
      <c r="D27" s="126">
        <f t="shared" si="10"/>
        <v>628</v>
      </c>
      <c r="E27" s="126">
        <f t="shared" si="11"/>
        <v>217</v>
      </c>
      <c r="F27" s="126">
        <v>119</v>
      </c>
      <c r="G27" s="126">
        <v>98</v>
      </c>
      <c r="H27" s="126">
        <f t="shared" si="2"/>
        <v>194</v>
      </c>
      <c r="I27" s="126">
        <v>99</v>
      </c>
      <c r="J27" s="126">
        <v>95</v>
      </c>
      <c r="K27" s="126">
        <f t="shared" si="3"/>
        <v>195</v>
      </c>
      <c r="L27" s="126">
        <v>106</v>
      </c>
      <c r="M27" s="126">
        <v>89</v>
      </c>
      <c r="N27" s="126">
        <f t="shared" si="4"/>
        <v>222</v>
      </c>
      <c r="O27" s="126">
        <v>112</v>
      </c>
      <c r="P27" s="126">
        <v>110</v>
      </c>
      <c r="Q27" s="126">
        <f t="shared" si="5"/>
        <v>222</v>
      </c>
      <c r="R27" s="126">
        <v>104</v>
      </c>
      <c r="S27" s="126">
        <v>118</v>
      </c>
      <c r="T27" s="126">
        <f t="shared" si="6"/>
        <v>231</v>
      </c>
      <c r="U27" s="126">
        <v>113</v>
      </c>
      <c r="V27" s="126">
        <v>118</v>
      </c>
      <c r="W27" s="133">
        <f t="shared" si="7"/>
        <v>116</v>
      </c>
      <c r="X27" s="126">
        <v>40</v>
      </c>
      <c r="Y27" s="127">
        <v>76</v>
      </c>
    </row>
    <row r="28" spans="1:25" s="57" customFormat="1" ht="33" customHeight="1">
      <c r="A28" s="54" t="s">
        <v>70</v>
      </c>
      <c r="B28" s="126">
        <f t="shared" si="8"/>
        <v>521</v>
      </c>
      <c r="C28" s="126">
        <f t="shared" si="9"/>
        <v>246</v>
      </c>
      <c r="D28" s="126">
        <f t="shared" si="10"/>
        <v>275</v>
      </c>
      <c r="E28" s="126">
        <f t="shared" si="11"/>
        <v>86</v>
      </c>
      <c r="F28" s="126">
        <v>48</v>
      </c>
      <c r="G28" s="126">
        <v>38</v>
      </c>
      <c r="H28" s="126">
        <f t="shared" si="2"/>
        <v>71</v>
      </c>
      <c r="I28" s="126">
        <v>34</v>
      </c>
      <c r="J28" s="126">
        <v>37</v>
      </c>
      <c r="K28" s="126">
        <f t="shared" si="3"/>
        <v>94</v>
      </c>
      <c r="L28" s="126">
        <v>34</v>
      </c>
      <c r="M28" s="126">
        <v>60</v>
      </c>
      <c r="N28" s="126">
        <f t="shared" si="4"/>
        <v>79</v>
      </c>
      <c r="O28" s="126">
        <v>38</v>
      </c>
      <c r="P28" s="126">
        <v>41</v>
      </c>
      <c r="Q28" s="126">
        <f t="shared" si="5"/>
        <v>83</v>
      </c>
      <c r="R28" s="126">
        <v>43</v>
      </c>
      <c r="S28" s="126">
        <v>40</v>
      </c>
      <c r="T28" s="126">
        <f t="shared" si="6"/>
        <v>108</v>
      </c>
      <c r="U28" s="126">
        <v>49</v>
      </c>
      <c r="V28" s="126">
        <v>59</v>
      </c>
      <c r="W28" s="133">
        <f t="shared" si="7"/>
        <v>40</v>
      </c>
      <c r="X28" s="126">
        <v>14</v>
      </c>
      <c r="Y28" s="127">
        <v>26</v>
      </c>
    </row>
    <row r="29" spans="1:25" s="39" customFormat="1" ht="9" customHeight="1">
      <c r="A29" s="98"/>
      <c r="B29" s="99"/>
      <c r="C29" s="100"/>
      <c r="D29" s="100"/>
      <c r="E29" s="100"/>
      <c r="F29" s="100"/>
      <c r="G29" s="100"/>
      <c r="H29" s="100"/>
      <c r="I29" s="100"/>
      <c r="J29" s="100"/>
      <c r="K29" s="100"/>
      <c r="L29" s="100"/>
      <c r="M29" s="100"/>
      <c r="N29" s="100"/>
      <c r="O29" s="100"/>
      <c r="P29" s="100"/>
      <c r="Q29" s="100"/>
      <c r="R29" s="100"/>
      <c r="S29" s="100"/>
      <c r="T29" s="100"/>
      <c r="U29" s="100"/>
      <c r="V29" s="101"/>
      <c r="W29" s="134"/>
      <c r="X29" s="100"/>
      <c r="Y29" s="101"/>
    </row>
  </sheetData>
  <sheetProtection/>
  <mergeCells count="9">
    <mergeCell ref="T4:V4"/>
    <mergeCell ref="W3:Y4"/>
    <mergeCell ref="B3:V3"/>
    <mergeCell ref="B4:D4"/>
    <mergeCell ref="E4:G4"/>
    <mergeCell ref="H4:J4"/>
    <mergeCell ref="K4:M4"/>
    <mergeCell ref="N4:P4"/>
    <mergeCell ref="Q4:S4"/>
  </mergeCells>
  <conditionalFormatting sqref="A1:IV65536">
    <cfRule type="expression" priority="1" dxfId="63" stopIfTrue="1">
      <formula>FIND("=",shiki(A1))&gt;0</formula>
    </cfRule>
  </conditionalFormatting>
  <printOptions/>
  <pageMargins left="0.984251968503937" right="0.5905511811023623" top="0.984251968503937" bottom="0.7874015748031497" header="0.5118110236220472" footer="0.5905511811023623"/>
  <pageSetup blackAndWhite="1" fitToHeight="1" fitToWidth="1" horizontalDpi="600" verticalDpi="600" orientation="landscape" paperSize="8" r:id="rId1"/>
  <headerFooter differentOddEven="1" alignWithMargins="0">
    <oddFooter>&amp;C- 48 -</oddFooter>
    <evenFooter>&amp;C- 49 -</evenFooter>
  </headerFooter>
  <colBreaks count="1" manualBreakCount="1">
    <brk id="13" max="41" man="1"/>
  </colBreaks>
</worksheet>
</file>

<file path=xl/worksheets/sheet51.xml><?xml version="1.0" encoding="utf-8"?>
<worksheet xmlns="http://schemas.openxmlformats.org/spreadsheetml/2006/main" xmlns:r="http://schemas.openxmlformats.org/officeDocument/2006/relationships">
  <sheetPr codeName="Sheet52">
    <tabColor theme="5" tint="0.5999900102615356"/>
  </sheetPr>
  <dimension ref="A1:S30"/>
  <sheetViews>
    <sheetView showGridLines="0" zoomScaleSheetLayoutView="100" workbookViewId="0" topLeftCell="A1">
      <selection activeCell="J34" sqref="J34"/>
    </sheetView>
  </sheetViews>
  <sheetFormatPr defaultColWidth="9.00390625" defaultRowHeight="13.5"/>
  <cols>
    <col min="1" max="1" width="9.25390625" style="48" customWidth="1"/>
    <col min="2" max="4" width="5.125" style="48" customWidth="1"/>
    <col min="5" max="5" width="5.625" style="121" customWidth="1"/>
    <col min="6" max="6" width="5.125" style="121" customWidth="1"/>
    <col min="7" max="9" width="4.875" style="121" customWidth="1"/>
    <col min="10" max="10" width="5.125" style="121" customWidth="1"/>
    <col min="11" max="11" width="4.875" style="121" customWidth="1"/>
    <col min="12" max="14" width="5.375" style="121" customWidth="1"/>
    <col min="15" max="17" width="5.625" style="121" customWidth="1"/>
    <col min="18" max="16384" width="9.00390625" style="48" customWidth="1"/>
  </cols>
  <sheetData>
    <row r="1" spans="1:17" s="39" customFormat="1" ht="19.5" customHeight="1">
      <c r="A1" s="38" t="s">
        <v>75</v>
      </c>
      <c r="E1" s="102"/>
      <c r="F1" s="102"/>
      <c r="G1" s="102"/>
      <c r="H1" s="102"/>
      <c r="I1" s="102"/>
      <c r="J1" s="102"/>
      <c r="K1" s="102"/>
      <c r="L1" s="102"/>
      <c r="M1" s="102"/>
      <c r="N1" s="102"/>
      <c r="O1" s="102"/>
      <c r="P1" s="102"/>
      <c r="Q1" s="102"/>
    </row>
    <row r="2" spans="1:17" s="39" customFormat="1" ht="19.5" customHeight="1">
      <c r="A2" s="38"/>
      <c r="B2" s="1610"/>
      <c r="C2" s="1610"/>
      <c r="D2" s="1610"/>
      <c r="E2" s="102"/>
      <c r="F2" s="102"/>
      <c r="G2" s="102"/>
      <c r="H2" s="102"/>
      <c r="I2" s="102"/>
      <c r="J2" s="102"/>
      <c r="K2" s="102"/>
      <c r="L2" s="102"/>
      <c r="M2" s="102"/>
      <c r="N2" s="102"/>
      <c r="O2" s="102"/>
      <c r="P2" s="102"/>
      <c r="Q2" s="102"/>
    </row>
    <row r="3" spans="1:17" s="39" customFormat="1" ht="14.25" customHeight="1">
      <c r="A3" s="1630" t="s">
        <v>76</v>
      </c>
      <c r="B3" s="1619" t="s">
        <v>22</v>
      </c>
      <c r="C3" s="1619"/>
      <c r="D3" s="1619"/>
      <c r="E3" s="1633" t="s">
        <v>77</v>
      </c>
      <c r="F3" s="1634"/>
      <c r="G3" s="1634"/>
      <c r="H3" s="1634"/>
      <c r="I3" s="1634"/>
      <c r="J3" s="1634"/>
      <c r="K3" s="1634"/>
      <c r="L3" s="1634"/>
      <c r="M3" s="1634"/>
      <c r="N3" s="1634"/>
      <c r="O3" s="1634"/>
      <c r="P3" s="1634"/>
      <c r="Q3" s="1635"/>
    </row>
    <row r="4" spans="1:17" s="39" customFormat="1" ht="15" customHeight="1">
      <c r="A4" s="1632"/>
      <c r="B4" s="1619" t="s">
        <v>614</v>
      </c>
      <c r="C4" s="1630" t="s">
        <v>28</v>
      </c>
      <c r="D4" s="1619" t="s">
        <v>29</v>
      </c>
      <c r="E4" s="1619" t="s">
        <v>614</v>
      </c>
      <c r="F4" s="1618" t="s">
        <v>25</v>
      </c>
      <c r="G4" s="1617"/>
      <c r="H4" s="1617"/>
      <c r="I4" s="1617"/>
      <c r="J4" s="1618" t="s">
        <v>26</v>
      </c>
      <c r="K4" s="1617"/>
      <c r="L4" s="1619" t="s">
        <v>27</v>
      </c>
      <c r="M4" s="1619"/>
      <c r="N4" s="1619"/>
      <c r="O4" s="1619"/>
      <c r="P4" s="1619"/>
      <c r="Q4" s="1619"/>
    </row>
    <row r="5" spans="1:17" s="39" customFormat="1" ht="31.5" customHeight="1">
      <c r="A5" s="1631"/>
      <c r="B5" s="1619"/>
      <c r="C5" s="1631"/>
      <c r="D5" s="1619"/>
      <c r="E5" s="1619"/>
      <c r="F5" s="67" t="s">
        <v>614</v>
      </c>
      <c r="G5" s="67" t="s">
        <v>30</v>
      </c>
      <c r="H5" s="67" t="s">
        <v>31</v>
      </c>
      <c r="I5" s="67" t="s">
        <v>32</v>
      </c>
      <c r="J5" s="67" t="s">
        <v>614</v>
      </c>
      <c r="K5" s="103" t="s">
        <v>78</v>
      </c>
      <c r="L5" s="67" t="s">
        <v>614</v>
      </c>
      <c r="M5" s="103" t="s">
        <v>79</v>
      </c>
      <c r="N5" s="104" t="s">
        <v>80</v>
      </c>
      <c r="O5" s="104" t="s">
        <v>43</v>
      </c>
      <c r="P5" s="103" t="s">
        <v>1096</v>
      </c>
      <c r="Q5" s="103" t="s">
        <v>81</v>
      </c>
    </row>
    <row r="6" spans="1:17" s="111" customFormat="1" ht="22.5" customHeight="1">
      <c r="A6" s="43" t="s">
        <v>48</v>
      </c>
      <c r="B6" s="105">
        <f>SUM(B10:B29)</f>
        <v>99</v>
      </c>
      <c r="C6" s="106">
        <f aca="true" t="shared" si="0" ref="C6:Q6">SUM(C10:C29)</f>
        <v>98</v>
      </c>
      <c r="D6" s="107">
        <f t="shared" si="0"/>
        <v>1</v>
      </c>
      <c r="E6" s="105">
        <f t="shared" si="0"/>
        <v>972</v>
      </c>
      <c r="F6" s="106">
        <f t="shared" si="0"/>
        <v>826</v>
      </c>
      <c r="G6" s="106">
        <f t="shared" si="0"/>
        <v>278</v>
      </c>
      <c r="H6" s="106">
        <f t="shared" si="0"/>
        <v>274</v>
      </c>
      <c r="I6" s="106">
        <f t="shared" si="0"/>
        <v>274</v>
      </c>
      <c r="J6" s="108">
        <f t="shared" si="0"/>
        <v>5</v>
      </c>
      <c r="K6" s="108">
        <f t="shared" si="0"/>
        <v>5</v>
      </c>
      <c r="L6" s="109">
        <f t="shared" si="0"/>
        <v>141</v>
      </c>
      <c r="M6" s="109">
        <f t="shared" si="0"/>
        <v>73</v>
      </c>
      <c r="N6" s="109">
        <f t="shared" si="0"/>
        <v>5</v>
      </c>
      <c r="O6" s="109">
        <f t="shared" si="0"/>
        <v>3</v>
      </c>
      <c r="P6" s="109">
        <f t="shared" si="0"/>
        <v>2</v>
      </c>
      <c r="Q6" s="1127">
        <f t="shared" si="0"/>
        <v>58</v>
      </c>
    </row>
    <row r="7" spans="1:17" s="111" customFormat="1" ht="22.5" customHeight="1">
      <c r="A7" s="43" t="s">
        <v>49</v>
      </c>
      <c r="B7" s="112">
        <f>SUM(C7:D7)</f>
        <v>1</v>
      </c>
      <c r="C7" s="113">
        <v>1</v>
      </c>
      <c r="D7" s="110">
        <v>0</v>
      </c>
      <c r="E7" s="112">
        <f aca="true" t="shared" si="1" ref="E7:E29">F7+J7+L7</f>
        <v>12</v>
      </c>
      <c r="F7" s="113">
        <f>SUM(G7:I7)</f>
        <v>12</v>
      </c>
      <c r="G7" s="113">
        <v>4</v>
      </c>
      <c r="H7" s="113">
        <v>4</v>
      </c>
      <c r="I7" s="113">
        <v>4</v>
      </c>
      <c r="J7" s="109">
        <f>K7</f>
        <v>0</v>
      </c>
      <c r="K7" s="109">
        <v>0</v>
      </c>
      <c r="L7" s="109">
        <f>SUM(M7:Q7)</f>
        <v>0</v>
      </c>
      <c r="M7" s="109">
        <v>0</v>
      </c>
      <c r="N7" s="109">
        <v>0</v>
      </c>
      <c r="O7" s="109">
        <v>0</v>
      </c>
      <c r="P7" s="109">
        <v>0</v>
      </c>
      <c r="Q7" s="110">
        <v>0</v>
      </c>
    </row>
    <row r="8" spans="1:17" s="111" customFormat="1" ht="22.5" customHeight="1">
      <c r="A8" s="43" t="s">
        <v>50</v>
      </c>
      <c r="B8" s="112">
        <f>SUM(C8:D8)</f>
        <v>92</v>
      </c>
      <c r="C8" s="113">
        <v>91</v>
      </c>
      <c r="D8" s="113">
        <v>1</v>
      </c>
      <c r="E8" s="112">
        <f t="shared" si="1"/>
        <v>913</v>
      </c>
      <c r="F8" s="113">
        <f aca="true" t="shared" si="2" ref="F8:F29">SUM(G8:I8)</f>
        <v>767</v>
      </c>
      <c r="G8" s="113">
        <v>257</v>
      </c>
      <c r="H8" s="113">
        <v>255</v>
      </c>
      <c r="I8" s="113">
        <v>255</v>
      </c>
      <c r="J8" s="109">
        <f aca="true" t="shared" si="3" ref="J8:J29">K8</f>
        <v>5</v>
      </c>
      <c r="K8" s="109">
        <v>5</v>
      </c>
      <c r="L8" s="109">
        <f aca="true" t="shared" si="4" ref="L8:L29">SUM(M8:Q8)</f>
        <v>141</v>
      </c>
      <c r="M8" s="113">
        <v>73</v>
      </c>
      <c r="N8" s="113">
        <v>5</v>
      </c>
      <c r="O8" s="113">
        <v>3</v>
      </c>
      <c r="P8" s="113">
        <v>2</v>
      </c>
      <c r="Q8" s="1128">
        <v>58</v>
      </c>
    </row>
    <row r="9" spans="1:17" s="111" customFormat="1" ht="22.5" customHeight="1">
      <c r="A9" s="43" t="s">
        <v>82</v>
      </c>
      <c r="B9" s="112">
        <f>B6-SUM(B7:B8)</f>
        <v>6</v>
      </c>
      <c r="C9" s="113">
        <f>C6-SUM(C7:C8)</f>
        <v>6</v>
      </c>
      <c r="D9" s="110">
        <f>D6-SUM(D7:D8)</f>
        <v>0</v>
      </c>
      <c r="E9" s="112">
        <f t="shared" si="1"/>
        <v>47</v>
      </c>
      <c r="F9" s="113">
        <f t="shared" si="2"/>
        <v>47</v>
      </c>
      <c r="G9" s="113">
        <f>G6-SUM(G7:G8)</f>
        <v>17</v>
      </c>
      <c r="H9" s="113">
        <f>H6-SUM(H7:H8)</f>
        <v>15</v>
      </c>
      <c r="I9" s="113">
        <f>I6-SUM(I7:I8)</f>
        <v>15</v>
      </c>
      <c r="J9" s="109">
        <f t="shared" si="3"/>
        <v>0</v>
      </c>
      <c r="K9" s="109">
        <f>K6-SUM(K7:K8)</f>
        <v>0</v>
      </c>
      <c r="L9" s="109">
        <f t="shared" si="4"/>
        <v>0</v>
      </c>
      <c r="M9" s="109">
        <f>M6-SUM(M7:M8)</f>
        <v>0</v>
      </c>
      <c r="N9" s="109">
        <f>N6-SUM(N7:N8)</f>
        <v>0</v>
      </c>
      <c r="O9" s="109">
        <f>O6-SUM(O7:O8)</f>
        <v>0</v>
      </c>
      <c r="P9" s="109">
        <f>P6-SUM(P7:P8)</f>
        <v>0</v>
      </c>
      <c r="Q9" s="110">
        <v>0</v>
      </c>
    </row>
    <row r="10" spans="1:19" s="78" customFormat="1" ht="33" customHeight="1">
      <c r="A10" s="54" t="s">
        <v>83</v>
      </c>
      <c r="B10" s="114">
        <f>SUM(C10:D10)</f>
        <v>24</v>
      </c>
      <c r="C10" s="76">
        <v>24</v>
      </c>
      <c r="D10" s="76">
        <v>0</v>
      </c>
      <c r="E10" s="114">
        <f t="shared" si="1"/>
        <v>266</v>
      </c>
      <c r="F10" s="115">
        <f t="shared" si="2"/>
        <v>233</v>
      </c>
      <c r="G10" s="76">
        <v>79</v>
      </c>
      <c r="H10" s="76">
        <v>79</v>
      </c>
      <c r="I10" s="76">
        <v>75</v>
      </c>
      <c r="J10" s="76">
        <f t="shared" si="3"/>
        <v>0</v>
      </c>
      <c r="K10" s="76">
        <v>0</v>
      </c>
      <c r="L10" s="76">
        <f t="shared" si="4"/>
        <v>33</v>
      </c>
      <c r="M10" s="76">
        <v>15</v>
      </c>
      <c r="N10" s="76">
        <v>2</v>
      </c>
      <c r="O10" s="76">
        <v>3</v>
      </c>
      <c r="P10" s="76">
        <v>1</v>
      </c>
      <c r="Q10" s="79">
        <v>12</v>
      </c>
      <c r="S10" s="48"/>
    </row>
    <row r="11" spans="1:17" s="57" customFormat="1" ht="22.5" customHeight="1">
      <c r="A11" s="54" t="s">
        <v>84</v>
      </c>
      <c r="B11" s="114">
        <f aca="true" t="shared" si="5" ref="B11:B29">SUM(C11:D11)</f>
        <v>21</v>
      </c>
      <c r="C11" s="76">
        <v>20</v>
      </c>
      <c r="D11" s="76">
        <v>1</v>
      </c>
      <c r="E11" s="114">
        <f t="shared" si="1"/>
        <v>162</v>
      </c>
      <c r="F11" s="115">
        <f t="shared" si="2"/>
        <v>136</v>
      </c>
      <c r="G11" s="76">
        <v>48</v>
      </c>
      <c r="H11" s="76">
        <v>43</v>
      </c>
      <c r="I11" s="76">
        <v>45</v>
      </c>
      <c r="J11" s="76">
        <f t="shared" si="3"/>
        <v>3</v>
      </c>
      <c r="K11" s="76">
        <v>3</v>
      </c>
      <c r="L11" s="76">
        <f t="shared" si="4"/>
        <v>23</v>
      </c>
      <c r="M11" s="76">
        <v>13</v>
      </c>
      <c r="N11" s="76">
        <v>1</v>
      </c>
      <c r="O11" s="76">
        <v>0</v>
      </c>
      <c r="P11" s="76">
        <v>0</v>
      </c>
      <c r="Q11" s="79">
        <v>9</v>
      </c>
    </row>
    <row r="12" spans="1:17" s="57" customFormat="1" ht="22.5" customHeight="1">
      <c r="A12" s="54" t="s">
        <v>85</v>
      </c>
      <c r="B12" s="114">
        <f t="shared" si="5"/>
        <v>5</v>
      </c>
      <c r="C12" s="76">
        <v>5</v>
      </c>
      <c r="D12" s="76">
        <v>0</v>
      </c>
      <c r="E12" s="114">
        <f t="shared" si="1"/>
        <v>72</v>
      </c>
      <c r="F12" s="115">
        <f t="shared" si="2"/>
        <v>64</v>
      </c>
      <c r="G12" s="76">
        <v>21</v>
      </c>
      <c r="H12" s="76">
        <v>22</v>
      </c>
      <c r="I12" s="76">
        <v>21</v>
      </c>
      <c r="J12" s="76">
        <f t="shared" si="3"/>
        <v>0</v>
      </c>
      <c r="K12" s="76">
        <v>0</v>
      </c>
      <c r="L12" s="76">
        <f t="shared" si="4"/>
        <v>8</v>
      </c>
      <c r="M12" s="76">
        <v>4</v>
      </c>
      <c r="N12" s="76">
        <v>0</v>
      </c>
      <c r="O12" s="76">
        <v>0</v>
      </c>
      <c r="P12" s="76">
        <v>0</v>
      </c>
      <c r="Q12" s="79">
        <v>4</v>
      </c>
    </row>
    <row r="13" spans="1:17" s="57" customFormat="1" ht="22.5" customHeight="1">
      <c r="A13" s="54" t="s">
        <v>86</v>
      </c>
      <c r="B13" s="114">
        <f t="shared" si="5"/>
        <v>3</v>
      </c>
      <c r="C13" s="76">
        <v>3</v>
      </c>
      <c r="D13" s="76">
        <v>0</v>
      </c>
      <c r="E13" s="114">
        <f t="shared" si="1"/>
        <v>26</v>
      </c>
      <c r="F13" s="115">
        <f t="shared" si="2"/>
        <v>20</v>
      </c>
      <c r="G13" s="76">
        <v>6</v>
      </c>
      <c r="H13" s="76">
        <v>7</v>
      </c>
      <c r="I13" s="76">
        <v>7</v>
      </c>
      <c r="J13" s="76">
        <f t="shared" si="3"/>
        <v>0</v>
      </c>
      <c r="K13" s="76">
        <v>0</v>
      </c>
      <c r="L13" s="76">
        <f t="shared" si="4"/>
        <v>6</v>
      </c>
      <c r="M13" s="76">
        <v>3</v>
      </c>
      <c r="N13" s="76">
        <v>0</v>
      </c>
      <c r="O13" s="76">
        <v>0</v>
      </c>
      <c r="P13" s="76">
        <v>1</v>
      </c>
      <c r="Q13" s="79">
        <v>2</v>
      </c>
    </row>
    <row r="14" spans="1:17" s="57" customFormat="1" ht="22.5" customHeight="1">
      <c r="A14" s="54" t="s">
        <v>87</v>
      </c>
      <c r="B14" s="114">
        <f t="shared" si="5"/>
        <v>8</v>
      </c>
      <c r="C14" s="76">
        <v>8</v>
      </c>
      <c r="D14" s="76">
        <v>0</v>
      </c>
      <c r="E14" s="114">
        <f t="shared" si="1"/>
        <v>64</v>
      </c>
      <c r="F14" s="115">
        <f t="shared" si="2"/>
        <v>53</v>
      </c>
      <c r="G14" s="76">
        <v>18</v>
      </c>
      <c r="H14" s="76">
        <v>17</v>
      </c>
      <c r="I14" s="76">
        <v>18</v>
      </c>
      <c r="J14" s="76">
        <f t="shared" si="3"/>
        <v>1</v>
      </c>
      <c r="K14" s="76">
        <v>1</v>
      </c>
      <c r="L14" s="76">
        <f t="shared" si="4"/>
        <v>10</v>
      </c>
      <c r="M14" s="76">
        <v>6</v>
      </c>
      <c r="N14" s="76">
        <v>0</v>
      </c>
      <c r="O14" s="76">
        <v>0</v>
      </c>
      <c r="P14" s="76">
        <v>0</v>
      </c>
      <c r="Q14" s="79">
        <v>4</v>
      </c>
    </row>
    <row r="15" spans="1:17" s="57" customFormat="1" ht="22.5" customHeight="1">
      <c r="A15" s="54" t="s">
        <v>88</v>
      </c>
      <c r="B15" s="1041">
        <f t="shared" si="5"/>
        <v>6</v>
      </c>
      <c r="C15" s="76">
        <v>6</v>
      </c>
      <c r="D15" s="76">
        <v>0</v>
      </c>
      <c r="E15" s="114">
        <f t="shared" si="1"/>
        <v>59</v>
      </c>
      <c r="F15" s="115">
        <f t="shared" si="2"/>
        <v>53</v>
      </c>
      <c r="G15" s="76">
        <v>17</v>
      </c>
      <c r="H15" s="76">
        <v>18</v>
      </c>
      <c r="I15" s="76">
        <v>18</v>
      </c>
      <c r="J15" s="76">
        <f t="shared" si="3"/>
        <v>0</v>
      </c>
      <c r="K15" s="76">
        <v>0</v>
      </c>
      <c r="L15" s="76">
        <f t="shared" si="4"/>
        <v>6</v>
      </c>
      <c r="M15" s="76">
        <v>4</v>
      </c>
      <c r="N15" s="76">
        <v>0</v>
      </c>
      <c r="O15" s="76">
        <v>0</v>
      </c>
      <c r="P15" s="76">
        <v>0</v>
      </c>
      <c r="Q15" s="79">
        <v>2</v>
      </c>
    </row>
    <row r="16" spans="1:17" s="57" customFormat="1" ht="22.5" customHeight="1">
      <c r="A16" s="54" t="s">
        <v>89</v>
      </c>
      <c r="B16" s="114">
        <f t="shared" si="5"/>
        <v>2</v>
      </c>
      <c r="C16" s="76">
        <v>2</v>
      </c>
      <c r="D16" s="76">
        <v>0</v>
      </c>
      <c r="E16" s="114">
        <f t="shared" si="1"/>
        <v>30</v>
      </c>
      <c r="F16" s="115">
        <f t="shared" si="2"/>
        <v>26</v>
      </c>
      <c r="G16" s="76">
        <v>9</v>
      </c>
      <c r="H16" s="76">
        <v>8</v>
      </c>
      <c r="I16" s="76">
        <v>9</v>
      </c>
      <c r="J16" s="76">
        <f t="shared" si="3"/>
        <v>0</v>
      </c>
      <c r="K16" s="76">
        <v>0</v>
      </c>
      <c r="L16" s="76">
        <f t="shared" si="4"/>
        <v>4</v>
      </c>
      <c r="M16" s="76">
        <v>2</v>
      </c>
      <c r="N16" s="76">
        <v>0</v>
      </c>
      <c r="O16" s="76">
        <v>0</v>
      </c>
      <c r="P16" s="76">
        <v>0</v>
      </c>
      <c r="Q16" s="79">
        <v>2</v>
      </c>
    </row>
    <row r="17" spans="1:17" s="57" customFormat="1" ht="22.5" customHeight="1">
      <c r="A17" s="54" t="s">
        <v>90</v>
      </c>
      <c r="B17" s="114">
        <f t="shared" si="5"/>
        <v>4</v>
      </c>
      <c r="C17" s="76">
        <v>4</v>
      </c>
      <c r="D17" s="76">
        <v>0</v>
      </c>
      <c r="E17" s="114">
        <f t="shared" si="1"/>
        <v>51</v>
      </c>
      <c r="F17" s="115">
        <f t="shared" si="2"/>
        <v>43</v>
      </c>
      <c r="G17" s="76">
        <v>14</v>
      </c>
      <c r="H17" s="76">
        <v>15</v>
      </c>
      <c r="I17" s="76">
        <v>14</v>
      </c>
      <c r="J17" s="76">
        <f t="shared" si="3"/>
        <v>0</v>
      </c>
      <c r="K17" s="76">
        <v>0</v>
      </c>
      <c r="L17" s="76">
        <f t="shared" si="4"/>
        <v>8</v>
      </c>
      <c r="M17" s="76">
        <v>4</v>
      </c>
      <c r="N17" s="76">
        <v>0</v>
      </c>
      <c r="O17" s="76">
        <v>0</v>
      </c>
      <c r="P17" s="76">
        <v>0</v>
      </c>
      <c r="Q17" s="79">
        <v>4</v>
      </c>
    </row>
    <row r="18" spans="1:17" s="57" customFormat="1" ht="22.5" customHeight="1">
      <c r="A18" s="54" t="s">
        <v>59</v>
      </c>
      <c r="B18" s="114">
        <f t="shared" si="5"/>
        <v>4</v>
      </c>
      <c r="C18" s="76">
        <v>4</v>
      </c>
      <c r="D18" s="76">
        <v>0</v>
      </c>
      <c r="E18" s="114">
        <f t="shared" si="1"/>
        <v>31</v>
      </c>
      <c r="F18" s="115">
        <f t="shared" si="2"/>
        <v>25</v>
      </c>
      <c r="G18" s="76">
        <v>8</v>
      </c>
      <c r="H18" s="76">
        <v>8</v>
      </c>
      <c r="I18" s="76">
        <v>9</v>
      </c>
      <c r="J18" s="76">
        <f t="shared" si="3"/>
        <v>1</v>
      </c>
      <c r="K18" s="76">
        <v>1</v>
      </c>
      <c r="L18" s="76">
        <f t="shared" si="4"/>
        <v>5</v>
      </c>
      <c r="M18" s="76">
        <v>2</v>
      </c>
      <c r="N18" s="76">
        <v>0</v>
      </c>
      <c r="O18" s="76">
        <v>0</v>
      </c>
      <c r="P18" s="76">
        <v>0</v>
      </c>
      <c r="Q18" s="79">
        <v>3</v>
      </c>
    </row>
    <row r="19" spans="1:17" s="57" customFormat="1" ht="22.5" customHeight="1">
      <c r="A19" s="54" t="s">
        <v>60</v>
      </c>
      <c r="B19" s="114">
        <f t="shared" si="5"/>
        <v>3</v>
      </c>
      <c r="C19" s="76">
        <v>3</v>
      </c>
      <c r="D19" s="76">
        <v>0</v>
      </c>
      <c r="E19" s="114">
        <f t="shared" si="1"/>
        <v>33</v>
      </c>
      <c r="F19" s="115">
        <f t="shared" si="2"/>
        <v>27</v>
      </c>
      <c r="G19" s="76">
        <v>9</v>
      </c>
      <c r="H19" s="76">
        <v>9</v>
      </c>
      <c r="I19" s="76">
        <v>9</v>
      </c>
      <c r="J19" s="76">
        <f t="shared" si="3"/>
        <v>0</v>
      </c>
      <c r="K19" s="76">
        <v>0</v>
      </c>
      <c r="L19" s="76">
        <f t="shared" si="4"/>
        <v>6</v>
      </c>
      <c r="M19" s="76">
        <v>3</v>
      </c>
      <c r="N19" s="76">
        <v>1</v>
      </c>
      <c r="O19" s="76">
        <v>0</v>
      </c>
      <c r="P19" s="76">
        <v>0</v>
      </c>
      <c r="Q19" s="79">
        <v>2</v>
      </c>
    </row>
    <row r="20" spans="1:17" s="57" customFormat="1" ht="33" customHeight="1">
      <c r="A20" s="54" t="s">
        <v>61</v>
      </c>
      <c r="B20" s="114">
        <f t="shared" si="5"/>
        <v>2</v>
      </c>
      <c r="C20" s="76">
        <v>2</v>
      </c>
      <c r="D20" s="76">
        <v>0</v>
      </c>
      <c r="E20" s="114">
        <f t="shared" si="1"/>
        <v>21</v>
      </c>
      <c r="F20" s="115">
        <f t="shared" si="2"/>
        <v>17</v>
      </c>
      <c r="G20" s="76">
        <v>5</v>
      </c>
      <c r="H20" s="76">
        <v>6</v>
      </c>
      <c r="I20" s="76">
        <v>6</v>
      </c>
      <c r="J20" s="76">
        <f t="shared" si="3"/>
        <v>0</v>
      </c>
      <c r="K20" s="76">
        <v>0</v>
      </c>
      <c r="L20" s="76">
        <f t="shared" si="4"/>
        <v>4</v>
      </c>
      <c r="M20" s="76">
        <v>2</v>
      </c>
      <c r="N20" s="76">
        <v>0</v>
      </c>
      <c r="O20" s="76">
        <v>0</v>
      </c>
      <c r="P20" s="76">
        <v>0</v>
      </c>
      <c r="Q20" s="79">
        <v>2</v>
      </c>
    </row>
    <row r="21" spans="1:17" s="57" customFormat="1" ht="33" customHeight="1">
      <c r="A21" s="54" t="s">
        <v>62</v>
      </c>
      <c r="B21" s="114">
        <f t="shared" si="5"/>
        <v>2</v>
      </c>
      <c r="C21" s="76">
        <v>2</v>
      </c>
      <c r="D21" s="76">
        <v>0</v>
      </c>
      <c r="E21" s="114">
        <f t="shared" si="1"/>
        <v>26</v>
      </c>
      <c r="F21" s="115">
        <f t="shared" si="2"/>
        <v>24</v>
      </c>
      <c r="G21" s="76">
        <v>8</v>
      </c>
      <c r="H21" s="76">
        <v>8</v>
      </c>
      <c r="I21" s="76">
        <v>8</v>
      </c>
      <c r="J21" s="76">
        <f t="shared" si="3"/>
        <v>0</v>
      </c>
      <c r="K21" s="76">
        <v>0</v>
      </c>
      <c r="L21" s="76">
        <f t="shared" si="4"/>
        <v>2</v>
      </c>
      <c r="M21" s="76">
        <v>1</v>
      </c>
      <c r="N21" s="76">
        <v>0</v>
      </c>
      <c r="O21" s="76">
        <v>0</v>
      </c>
      <c r="P21" s="76">
        <v>0</v>
      </c>
      <c r="Q21" s="79">
        <v>1</v>
      </c>
    </row>
    <row r="22" spans="1:17" s="57" customFormat="1" ht="22.5" customHeight="1">
      <c r="A22" s="54" t="s">
        <v>63</v>
      </c>
      <c r="B22" s="114">
        <f t="shared" si="5"/>
        <v>1</v>
      </c>
      <c r="C22" s="76">
        <v>1</v>
      </c>
      <c r="D22" s="76">
        <v>0</v>
      </c>
      <c r="E22" s="114">
        <f t="shared" si="1"/>
        <v>12</v>
      </c>
      <c r="F22" s="115">
        <f t="shared" si="2"/>
        <v>10</v>
      </c>
      <c r="G22" s="76">
        <v>3</v>
      </c>
      <c r="H22" s="76">
        <v>4</v>
      </c>
      <c r="I22" s="76">
        <v>3</v>
      </c>
      <c r="J22" s="76">
        <f t="shared" si="3"/>
        <v>0</v>
      </c>
      <c r="K22" s="76">
        <v>0</v>
      </c>
      <c r="L22" s="76">
        <f t="shared" si="4"/>
        <v>2</v>
      </c>
      <c r="M22" s="76">
        <v>1</v>
      </c>
      <c r="N22" s="76">
        <v>0</v>
      </c>
      <c r="O22" s="76">
        <v>0</v>
      </c>
      <c r="P22" s="76">
        <v>0</v>
      </c>
      <c r="Q22" s="79">
        <v>1</v>
      </c>
    </row>
    <row r="23" spans="1:17" s="57" customFormat="1" ht="22.5" customHeight="1">
      <c r="A23" s="54" t="s">
        <v>64</v>
      </c>
      <c r="B23" s="114">
        <f t="shared" si="5"/>
        <v>3</v>
      </c>
      <c r="C23" s="76">
        <v>3</v>
      </c>
      <c r="D23" s="76">
        <v>0</v>
      </c>
      <c r="E23" s="114">
        <f t="shared" si="1"/>
        <v>26</v>
      </c>
      <c r="F23" s="115">
        <f t="shared" si="2"/>
        <v>21</v>
      </c>
      <c r="G23" s="76">
        <v>7</v>
      </c>
      <c r="H23" s="76">
        <v>7</v>
      </c>
      <c r="I23" s="76">
        <v>7</v>
      </c>
      <c r="J23" s="76">
        <f t="shared" si="3"/>
        <v>0</v>
      </c>
      <c r="K23" s="76">
        <v>0</v>
      </c>
      <c r="L23" s="76">
        <f t="shared" si="4"/>
        <v>5</v>
      </c>
      <c r="M23" s="76">
        <v>3</v>
      </c>
      <c r="N23" s="76">
        <v>0</v>
      </c>
      <c r="O23" s="76">
        <v>0</v>
      </c>
      <c r="P23" s="76">
        <v>0</v>
      </c>
      <c r="Q23" s="79">
        <v>2</v>
      </c>
    </row>
    <row r="24" spans="1:17" s="57" customFormat="1" ht="33" customHeight="1">
      <c r="A24" s="54" t="s">
        <v>65</v>
      </c>
      <c r="B24" s="114">
        <f t="shared" si="5"/>
        <v>2</v>
      </c>
      <c r="C24" s="76">
        <v>2</v>
      </c>
      <c r="D24" s="76">
        <v>0</v>
      </c>
      <c r="E24" s="114">
        <f t="shared" si="1"/>
        <v>11</v>
      </c>
      <c r="F24" s="115">
        <f t="shared" si="2"/>
        <v>9</v>
      </c>
      <c r="G24" s="76">
        <v>3</v>
      </c>
      <c r="H24" s="76">
        <v>3</v>
      </c>
      <c r="I24" s="76">
        <v>3</v>
      </c>
      <c r="J24" s="76">
        <f t="shared" si="3"/>
        <v>0</v>
      </c>
      <c r="K24" s="76">
        <v>0</v>
      </c>
      <c r="L24" s="76">
        <f t="shared" si="4"/>
        <v>2</v>
      </c>
      <c r="M24" s="76">
        <v>2</v>
      </c>
      <c r="N24" s="76">
        <v>0</v>
      </c>
      <c r="O24" s="76">
        <v>0</v>
      </c>
      <c r="P24" s="76">
        <v>0</v>
      </c>
      <c r="Q24" s="79">
        <v>0</v>
      </c>
    </row>
    <row r="25" spans="1:17" s="57" customFormat="1" ht="33" customHeight="1">
      <c r="A25" s="54" t="s">
        <v>66</v>
      </c>
      <c r="B25" s="114">
        <f t="shared" si="5"/>
        <v>2</v>
      </c>
      <c r="C25" s="76">
        <v>2</v>
      </c>
      <c r="D25" s="76">
        <v>0</v>
      </c>
      <c r="E25" s="114">
        <f t="shared" si="1"/>
        <v>22</v>
      </c>
      <c r="F25" s="115">
        <f t="shared" si="2"/>
        <v>18</v>
      </c>
      <c r="G25" s="76">
        <v>6</v>
      </c>
      <c r="H25" s="76">
        <v>6</v>
      </c>
      <c r="I25" s="76">
        <v>6</v>
      </c>
      <c r="J25" s="76">
        <f t="shared" si="3"/>
        <v>0</v>
      </c>
      <c r="K25" s="76">
        <v>0</v>
      </c>
      <c r="L25" s="76">
        <f t="shared" si="4"/>
        <v>4</v>
      </c>
      <c r="M25" s="76">
        <v>2</v>
      </c>
      <c r="N25" s="76">
        <v>1</v>
      </c>
      <c r="O25" s="76">
        <v>0</v>
      </c>
      <c r="P25" s="76">
        <v>0</v>
      </c>
      <c r="Q25" s="79">
        <v>1</v>
      </c>
    </row>
    <row r="26" spans="1:17" s="57" customFormat="1" ht="33" customHeight="1">
      <c r="A26" s="54" t="s">
        <v>67</v>
      </c>
      <c r="B26" s="114">
        <f t="shared" si="5"/>
        <v>1</v>
      </c>
      <c r="C26" s="76">
        <v>1</v>
      </c>
      <c r="D26" s="76">
        <v>0</v>
      </c>
      <c r="E26" s="114">
        <f t="shared" si="1"/>
        <v>7</v>
      </c>
      <c r="F26" s="115">
        <f t="shared" si="2"/>
        <v>6</v>
      </c>
      <c r="G26" s="76">
        <v>2</v>
      </c>
      <c r="H26" s="76">
        <v>2</v>
      </c>
      <c r="I26" s="76">
        <v>2</v>
      </c>
      <c r="J26" s="76">
        <f t="shared" si="3"/>
        <v>0</v>
      </c>
      <c r="K26" s="76">
        <v>0</v>
      </c>
      <c r="L26" s="76">
        <f t="shared" si="4"/>
        <v>1</v>
      </c>
      <c r="M26" s="76">
        <v>0</v>
      </c>
      <c r="N26" s="76">
        <v>0</v>
      </c>
      <c r="O26" s="76">
        <v>0</v>
      </c>
      <c r="P26" s="76">
        <v>0</v>
      </c>
      <c r="Q26" s="79">
        <v>1</v>
      </c>
    </row>
    <row r="27" spans="1:17" s="57" customFormat="1" ht="22.5" customHeight="1">
      <c r="A27" s="54" t="s">
        <v>68</v>
      </c>
      <c r="B27" s="114">
        <f t="shared" si="5"/>
        <v>1</v>
      </c>
      <c r="C27" s="76">
        <v>1</v>
      </c>
      <c r="D27" s="76">
        <v>0</v>
      </c>
      <c r="E27" s="114">
        <f t="shared" si="1"/>
        <v>10</v>
      </c>
      <c r="F27" s="115">
        <f t="shared" si="2"/>
        <v>8</v>
      </c>
      <c r="G27" s="76">
        <v>3</v>
      </c>
      <c r="H27" s="76">
        <v>2</v>
      </c>
      <c r="I27" s="76">
        <v>3</v>
      </c>
      <c r="J27" s="76">
        <f t="shared" si="3"/>
        <v>0</v>
      </c>
      <c r="K27" s="76">
        <v>0</v>
      </c>
      <c r="L27" s="76">
        <f t="shared" si="4"/>
        <v>2</v>
      </c>
      <c r="M27" s="76">
        <v>1</v>
      </c>
      <c r="N27" s="76">
        <v>0</v>
      </c>
      <c r="O27" s="76">
        <v>0</v>
      </c>
      <c r="P27" s="76">
        <v>0</v>
      </c>
      <c r="Q27" s="79">
        <v>1</v>
      </c>
    </row>
    <row r="28" spans="1:17" s="57" customFormat="1" ht="22.5" customHeight="1">
      <c r="A28" s="54" t="s">
        <v>69</v>
      </c>
      <c r="B28" s="114">
        <f t="shared" si="5"/>
        <v>3</v>
      </c>
      <c r="C28" s="76">
        <v>3</v>
      </c>
      <c r="D28" s="76">
        <v>0</v>
      </c>
      <c r="E28" s="114">
        <f t="shared" si="1"/>
        <v>27</v>
      </c>
      <c r="F28" s="115">
        <f t="shared" si="2"/>
        <v>21</v>
      </c>
      <c r="G28" s="76">
        <v>8</v>
      </c>
      <c r="H28" s="76">
        <v>6</v>
      </c>
      <c r="I28" s="76">
        <v>7</v>
      </c>
      <c r="J28" s="76">
        <f t="shared" si="3"/>
        <v>0</v>
      </c>
      <c r="K28" s="76">
        <v>0</v>
      </c>
      <c r="L28" s="76">
        <f t="shared" si="4"/>
        <v>6</v>
      </c>
      <c r="M28" s="76">
        <v>3</v>
      </c>
      <c r="N28" s="76">
        <v>0</v>
      </c>
      <c r="O28" s="76">
        <v>0</v>
      </c>
      <c r="P28" s="76">
        <v>0</v>
      </c>
      <c r="Q28" s="79">
        <v>3</v>
      </c>
    </row>
    <row r="29" spans="1:17" s="57" customFormat="1" ht="33" customHeight="1">
      <c r="A29" s="54" t="s">
        <v>70</v>
      </c>
      <c r="B29" s="114">
        <f t="shared" si="5"/>
        <v>2</v>
      </c>
      <c r="C29" s="76">
        <v>2</v>
      </c>
      <c r="D29" s="76">
        <v>0</v>
      </c>
      <c r="E29" s="114">
        <f t="shared" si="1"/>
        <v>16</v>
      </c>
      <c r="F29" s="115">
        <f t="shared" si="2"/>
        <v>12</v>
      </c>
      <c r="G29" s="76">
        <v>4</v>
      </c>
      <c r="H29" s="76">
        <v>4</v>
      </c>
      <c r="I29" s="76">
        <v>4</v>
      </c>
      <c r="J29" s="76">
        <f t="shared" si="3"/>
        <v>0</v>
      </c>
      <c r="K29" s="76">
        <v>0</v>
      </c>
      <c r="L29" s="76">
        <f t="shared" si="4"/>
        <v>4</v>
      </c>
      <c r="M29" s="76">
        <v>2</v>
      </c>
      <c r="N29" s="76">
        <v>0</v>
      </c>
      <c r="O29" s="76">
        <v>0</v>
      </c>
      <c r="P29" s="76">
        <v>0</v>
      </c>
      <c r="Q29" s="79">
        <v>2</v>
      </c>
    </row>
    <row r="30" spans="1:17" ht="9" customHeight="1">
      <c r="A30" s="80"/>
      <c r="B30" s="116"/>
      <c r="C30" s="116"/>
      <c r="D30" s="117"/>
      <c r="E30" s="118"/>
      <c r="F30" s="119"/>
      <c r="G30" s="119"/>
      <c r="H30" s="119"/>
      <c r="I30" s="119"/>
      <c r="J30" s="119"/>
      <c r="K30" s="119"/>
      <c r="L30" s="119"/>
      <c r="M30" s="119"/>
      <c r="N30" s="119"/>
      <c r="O30" s="119"/>
      <c r="P30" s="119"/>
      <c r="Q30" s="120"/>
    </row>
  </sheetData>
  <sheetProtection/>
  <mergeCells count="12">
    <mergeCell ref="B2:D2"/>
    <mergeCell ref="B3:D3"/>
    <mergeCell ref="B4:B5"/>
    <mergeCell ref="J4:K4"/>
    <mergeCell ref="E3:Q3"/>
    <mergeCell ref="E4:E5"/>
    <mergeCell ref="L4:Q4"/>
    <mergeCell ref="F4:I4"/>
    <mergeCell ref="C4:C5"/>
    <mergeCell ref="A3:A5"/>
    <mergeCell ref="D4:D5"/>
  </mergeCells>
  <conditionalFormatting sqref="A1:IV4 A6:IV65536 A5:B5 D5:IV5">
    <cfRule type="expression" priority="1" dxfId="6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3" r:id="rId1"/>
  <headerFooter alignWithMargins="0">
    <oddFooter>&amp;C&amp;A</oddFooter>
  </headerFooter>
</worksheet>
</file>

<file path=xl/worksheets/sheet52.xml><?xml version="1.0" encoding="utf-8"?>
<worksheet xmlns="http://schemas.openxmlformats.org/spreadsheetml/2006/main" xmlns:r="http://schemas.openxmlformats.org/officeDocument/2006/relationships">
  <sheetPr codeName="Sheet53">
    <tabColor theme="5" tint="0.5999900102615356"/>
  </sheetPr>
  <dimension ref="A1:T36"/>
  <sheetViews>
    <sheetView showGridLines="0" zoomScaleSheetLayoutView="100" workbookViewId="0" topLeftCell="A1">
      <selection activeCell="J34" sqref="J34"/>
    </sheetView>
  </sheetViews>
  <sheetFormatPr defaultColWidth="9.00390625" defaultRowHeight="13.5"/>
  <cols>
    <col min="1" max="1" width="9.125" style="48" customWidth="1"/>
    <col min="2" max="4" width="6.625" style="48" customWidth="1"/>
    <col min="5" max="16" width="5.625" style="48" customWidth="1"/>
    <col min="17" max="17" width="1.625" style="48" customWidth="1"/>
    <col min="18" max="16384" width="9.00390625" style="48" customWidth="1"/>
  </cols>
  <sheetData>
    <row r="1" s="39" customFormat="1" ht="19.5" customHeight="1">
      <c r="A1" s="38" t="s">
        <v>91</v>
      </c>
    </row>
    <row r="2" s="39" customFormat="1" ht="19.5" customHeight="1"/>
    <row r="3" spans="1:16" s="39" customFormat="1" ht="19.5" customHeight="1">
      <c r="A3" s="84"/>
      <c r="B3" s="1618" t="s">
        <v>92</v>
      </c>
      <c r="C3" s="1617"/>
      <c r="D3" s="1617"/>
      <c r="E3" s="1617"/>
      <c r="F3" s="1617"/>
      <c r="G3" s="1617"/>
      <c r="H3" s="1617"/>
      <c r="I3" s="1617"/>
      <c r="J3" s="1617"/>
      <c r="K3" s="1617"/>
      <c r="L3" s="1617"/>
      <c r="M3" s="1629"/>
      <c r="N3" s="1620" t="s">
        <v>73</v>
      </c>
      <c r="O3" s="1621"/>
      <c r="P3" s="1622"/>
    </row>
    <row r="4" spans="1:16" s="69" customFormat="1" ht="19.5" customHeight="1">
      <c r="A4" s="85" t="s">
        <v>76</v>
      </c>
      <c r="B4" s="1619" t="s">
        <v>614</v>
      </c>
      <c r="C4" s="1619"/>
      <c r="D4" s="1619"/>
      <c r="E4" s="1619" t="s">
        <v>30</v>
      </c>
      <c r="F4" s="1619"/>
      <c r="G4" s="1619"/>
      <c r="H4" s="1619" t="s">
        <v>31</v>
      </c>
      <c r="I4" s="1619"/>
      <c r="J4" s="1619"/>
      <c r="K4" s="1619" t="s">
        <v>32</v>
      </c>
      <c r="L4" s="1619"/>
      <c r="M4" s="1619"/>
      <c r="N4" s="1623"/>
      <c r="O4" s="1624"/>
      <c r="P4" s="1625"/>
    </row>
    <row r="5" spans="1:16" s="69" customFormat="1" ht="19.5" customHeight="1">
      <c r="A5" s="86"/>
      <c r="B5" s="66" t="s">
        <v>614</v>
      </c>
      <c r="C5" s="67" t="s">
        <v>615</v>
      </c>
      <c r="D5" s="67" t="s">
        <v>616</v>
      </c>
      <c r="E5" s="67" t="s">
        <v>614</v>
      </c>
      <c r="F5" s="67" t="s">
        <v>615</v>
      </c>
      <c r="G5" s="67" t="s">
        <v>616</v>
      </c>
      <c r="H5" s="67" t="s">
        <v>614</v>
      </c>
      <c r="I5" s="67" t="s">
        <v>615</v>
      </c>
      <c r="J5" s="67" t="s">
        <v>616</v>
      </c>
      <c r="K5" s="67" t="s">
        <v>614</v>
      </c>
      <c r="L5" s="67" t="s">
        <v>615</v>
      </c>
      <c r="M5" s="67" t="s">
        <v>616</v>
      </c>
      <c r="N5" s="1123" t="s">
        <v>614</v>
      </c>
      <c r="O5" s="1123" t="s">
        <v>615</v>
      </c>
      <c r="P5" s="1123" t="s">
        <v>616</v>
      </c>
    </row>
    <row r="6" spans="1:20" s="90" customFormat="1" ht="22.5" customHeight="1">
      <c r="A6" s="43" t="s">
        <v>74</v>
      </c>
      <c r="B6" s="87">
        <f>SUM(B10:B29)</f>
        <v>27042</v>
      </c>
      <c r="C6" s="88">
        <f aca="true" t="shared" si="0" ref="C6:P6">SUM(C10:C29)</f>
        <v>14040</v>
      </c>
      <c r="D6" s="88">
        <f t="shared" si="0"/>
        <v>13002</v>
      </c>
      <c r="E6" s="88">
        <f t="shared" si="0"/>
        <v>8975</v>
      </c>
      <c r="F6" s="88">
        <f t="shared" si="0"/>
        <v>4702</v>
      </c>
      <c r="G6" s="88">
        <f t="shared" si="0"/>
        <v>4273</v>
      </c>
      <c r="H6" s="88">
        <f t="shared" si="0"/>
        <v>9000</v>
      </c>
      <c r="I6" s="88">
        <f t="shared" si="0"/>
        <v>4660</v>
      </c>
      <c r="J6" s="88">
        <f t="shared" si="0"/>
        <v>4340</v>
      </c>
      <c r="K6" s="88">
        <f t="shared" si="0"/>
        <v>9067</v>
      </c>
      <c r="L6" s="88">
        <f t="shared" si="0"/>
        <v>4678</v>
      </c>
      <c r="M6" s="89">
        <f t="shared" si="0"/>
        <v>4389</v>
      </c>
      <c r="N6" s="87">
        <f t="shared" si="0"/>
        <v>2250</v>
      </c>
      <c r="O6" s="88">
        <f t="shared" si="0"/>
        <v>1207</v>
      </c>
      <c r="P6" s="89">
        <f t="shared" si="0"/>
        <v>1043</v>
      </c>
      <c r="Q6" s="47"/>
      <c r="R6" s="48"/>
      <c r="S6" s="47"/>
      <c r="T6" s="48"/>
    </row>
    <row r="7" spans="1:20" s="90" customFormat="1" ht="22.5" customHeight="1">
      <c r="A7" s="43" t="s">
        <v>49</v>
      </c>
      <c r="B7" s="91">
        <f>SUM(C7:D7)</f>
        <v>473</v>
      </c>
      <c r="C7" s="91">
        <v>234</v>
      </c>
      <c r="D7" s="91">
        <v>239</v>
      </c>
      <c r="E7" s="91">
        <f aca="true" t="shared" si="1" ref="E7:E29">SUM(F7:G7)</f>
        <v>160</v>
      </c>
      <c r="F7" s="91">
        <v>80</v>
      </c>
      <c r="G7" s="91">
        <v>80</v>
      </c>
      <c r="H7" s="91">
        <f aca="true" t="shared" si="2" ref="H7:H29">SUM(I7:J7)</f>
        <v>154</v>
      </c>
      <c r="I7" s="91">
        <v>75</v>
      </c>
      <c r="J7" s="91">
        <v>79</v>
      </c>
      <c r="K7" s="91">
        <f aca="true" t="shared" si="3" ref="K7:K29">SUM(L7:M7)</f>
        <v>159</v>
      </c>
      <c r="L7" s="91">
        <v>79</v>
      </c>
      <c r="M7" s="91">
        <v>80</v>
      </c>
      <c r="N7" s="92">
        <f aca="true" t="shared" si="4" ref="N7:N29">SUM(O7:P7)</f>
        <v>24</v>
      </c>
      <c r="O7" s="93">
        <v>15</v>
      </c>
      <c r="P7" s="94">
        <v>9</v>
      </c>
      <c r="Q7" s="47"/>
      <c r="R7" s="48"/>
      <c r="S7" s="47"/>
      <c r="T7" s="48"/>
    </row>
    <row r="8" spans="1:20" s="90" customFormat="1" ht="22.5" customHeight="1">
      <c r="A8" s="43" t="s">
        <v>50</v>
      </c>
      <c r="B8" s="92">
        <f aca="true" t="shared" si="5" ref="B8:B29">SUM(C8:D8)</f>
        <v>25203</v>
      </c>
      <c r="C8" s="91">
        <v>13016</v>
      </c>
      <c r="D8" s="91">
        <v>12187</v>
      </c>
      <c r="E8" s="93">
        <f t="shared" si="1"/>
        <v>8328</v>
      </c>
      <c r="F8" s="93">
        <v>4350</v>
      </c>
      <c r="G8" s="93">
        <v>3978</v>
      </c>
      <c r="H8" s="93">
        <f t="shared" si="2"/>
        <v>8414</v>
      </c>
      <c r="I8" s="93">
        <v>4332</v>
      </c>
      <c r="J8" s="93">
        <v>4082</v>
      </c>
      <c r="K8" s="93">
        <f t="shared" si="3"/>
        <v>8461</v>
      </c>
      <c r="L8" s="93">
        <v>4334</v>
      </c>
      <c r="M8" s="94">
        <v>4127</v>
      </c>
      <c r="N8" s="92">
        <f t="shared" si="4"/>
        <v>2116</v>
      </c>
      <c r="O8" s="93">
        <v>1122</v>
      </c>
      <c r="P8" s="94">
        <v>994</v>
      </c>
      <c r="Q8" s="47"/>
      <c r="R8" s="48"/>
      <c r="S8" s="47"/>
      <c r="T8" s="48"/>
    </row>
    <row r="9" spans="1:20" s="90" customFormat="1" ht="22.5" customHeight="1">
      <c r="A9" s="43" t="s">
        <v>82</v>
      </c>
      <c r="B9" s="92">
        <f t="shared" si="5"/>
        <v>1366</v>
      </c>
      <c r="C9" s="93">
        <f>C6-SUM(C7:C8)</f>
        <v>790</v>
      </c>
      <c r="D9" s="93">
        <f>D6-SUM(D7:D8)</f>
        <v>576</v>
      </c>
      <c r="E9" s="93">
        <f t="shared" si="1"/>
        <v>487</v>
      </c>
      <c r="F9" s="93">
        <f>F6-SUM(F7:F8)</f>
        <v>272</v>
      </c>
      <c r="G9" s="93">
        <f>G6-SUM(G7:G8)</f>
        <v>215</v>
      </c>
      <c r="H9" s="93">
        <f t="shared" si="2"/>
        <v>432</v>
      </c>
      <c r="I9" s="93">
        <f>I6-SUM(I7:I8)</f>
        <v>253</v>
      </c>
      <c r="J9" s="93">
        <f>J6-SUM(J7:J8)</f>
        <v>179</v>
      </c>
      <c r="K9" s="93">
        <f t="shared" si="3"/>
        <v>447</v>
      </c>
      <c r="L9" s="93">
        <v>265</v>
      </c>
      <c r="M9" s="94">
        <v>182</v>
      </c>
      <c r="N9" s="92">
        <f t="shared" si="4"/>
        <v>110</v>
      </c>
      <c r="O9" s="93">
        <f>O6-SUM(O7:O8)</f>
        <v>70</v>
      </c>
      <c r="P9" s="94">
        <f>P6-SUM(P7:P8)</f>
        <v>40</v>
      </c>
      <c r="Q9" s="47"/>
      <c r="R9" s="48"/>
      <c r="S9" s="47"/>
      <c r="T9" s="48"/>
    </row>
    <row r="10" spans="1:20" s="57" customFormat="1" ht="33" customHeight="1">
      <c r="A10" s="54" t="s">
        <v>83</v>
      </c>
      <c r="B10" s="95">
        <f t="shared" si="5"/>
        <v>7766</v>
      </c>
      <c r="C10" s="96">
        <f>F10+I10+L10</f>
        <v>3993</v>
      </c>
      <c r="D10" s="96">
        <f aca="true" t="shared" si="6" ref="D10:D29">G10+J10+M10</f>
        <v>3773</v>
      </c>
      <c r="E10" s="96">
        <f t="shared" si="1"/>
        <v>2645</v>
      </c>
      <c r="F10" s="96">
        <v>1362</v>
      </c>
      <c r="G10" s="96">
        <v>1283</v>
      </c>
      <c r="H10" s="96">
        <f t="shared" si="2"/>
        <v>2570</v>
      </c>
      <c r="I10" s="96">
        <v>1333</v>
      </c>
      <c r="J10" s="96">
        <v>1237</v>
      </c>
      <c r="K10" s="96">
        <f t="shared" si="3"/>
        <v>2551</v>
      </c>
      <c r="L10" s="96">
        <v>1298</v>
      </c>
      <c r="M10" s="97">
        <v>1253</v>
      </c>
      <c r="N10" s="95">
        <f t="shared" si="4"/>
        <v>612</v>
      </c>
      <c r="O10" s="96">
        <v>327</v>
      </c>
      <c r="P10" s="97">
        <v>285</v>
      </c>
      <c r="R10" s="48"/>
      <c r="S10" s="47"/>
      <c r="T10" s="48"/>
    </row>
    <row r="11" spans="1:20" s="57" customFormat="1" ht="22.5" customHeight="1">
      <c r="A11" s="54" t="s">
        <v>84</v>
      </c>
      <c r="B11" s="95">
        <f t="shared" si="5"/>
        <v>4373</v>
      </c>
      <c r="C11" s="96">
        <f aca="true" t="shared" si="7" ref="C11:C29">F11+I11+L11</f>
        <v>2371</v>
      </c>
      <c r="D11" s="96">
        <f t="shared" si="6"/>
        <v>2002</v>
      </c>
      <c r="E11" s="96">
        <f t="shared" si="1"/>
        <v>1492</v>
      </c>
      <c r="F11" s="96">
        <v>837</v>
      </c>
      <c r="G11" s="96">
        <v>655</v>
      </c>
      <c r="H11" s="96">
        <f t="shared" si="2"/>
        <v>1397</v>
      </c>
      <c r="I11" s="96">
        <v>731</v>
      </c>
      <c r="J11" s="96">
        <v>666</v>
      </c>
      <c r="K11" s="96">
        <f t="shared" si="3"/>
        <v>1484</v>
      </c>
      <c r="L11" s="96">
        <v>803</v>
      </c>
      <c r="M11" s="97">
        <v>681</v>
      </c>
      <c r="N11" s="95">
        <f t="shared" si="4"/>
        <v>392</v>
      </c>
      <c r="O11" s="96">
        <v>224</v>
      </c>
      <c r="P11" s="97">
        <v>168</v>
      </c>
      <c r="Q11" s="47"/>
      <c r="R11" s="48"/>
      <c r="S11" s="47"/>
      <c r="T11" s="48"/>
    </row>
    <row r="12" spans="1:20" s="57" customFormat="1" ht="22.5" customHeight="1">
      <c r="A12" s="54" t="s">
        <v>85</v>
      </c>
      <c r="B12" s="95">
        <f t="shared" si="5"/>
        <v>2346</v>
      </c>
      <c r="C12" s="96">
        <f t="shared" si="7"/>
        <v>1195</v>
      </c>
      <c r="D12" s="96">
        <f t="shared" si="6"/>
        <v>1151</v>
      </c>
      <c r="E12" s="96">
        <f t="shared" si="1"/>
        <v>753</v>
      </c>
      <c r="F12" s="96">
        <v>402</v>
      </c>
      <c r="G12" s="96">
        <v>351</v>
      </c>
      <c r="H12" s="96">
        <f t="shared" si="2"/>
        <v>842</v>
      </c>
      <c r="I12" s="96">
        <v>434</v>
      </c>
      <c r="J12" s="96">
        <v>408</v>
      </c>
      <c r="K12" s="96">
        <f t="shared" si="3"/>
        <v>751</v>
      </c>
      <c r="L12" s="96">
        <v>359</v>
      </c>
      <c r="M12" s="97">
        <v>392</v>
      </c>
      <c r="N12" s="95">
        <f t="shared" si="4"/>
        <v>160</v>
      </c>
      <c r="O12" s="96">
        <v>77</v>
      </c>
      <c r="P12" s="97">
        <v>83</v>
      </c>
      <c r="Q12" s="47"/>
      <c r="R12" s="48"/>
      <c r="S12" s="47"/>
      <c r="T12" s="48"/>
    </row>
    <row r="13" spans="1:20" s="57" customFormat="1" ht="22.5" customHeight="1">
      <c r="A13" s="54" t="s">
        <v>86</v>
      </c>
      <c r="B13" s="95">
        <f t="shared" si="5"/>
        <v>620</v>
      </c>
      <c r="C13" s="96">
        <f t="shared" si="7"/>
        <v>324</v>
      </c>
      <c r="D13" s="96">
        <f t="shared" si="6"/>
        <v>296</v>
      </c>
      <c r="E13" s="96">
        <f t="shared" si="1"/>
        <v>189</v>
      </c>
      <c r="F13" s="96">
        <v>93</v>
      </c>
      <c r="G13" s="96">
        <v>96</v>
      </c>
      <c r="H13" s="96">
        <f t="shared" si="2"/>
        <v>211</v>
      </c>
      <c r="I13" s="96">
        <v>120</v>
      </c>
      <c r="J13" s="96">
        <v>91</v>
      </c>
      <c r="K13" s="96">
        <f t="shared" si="3"/>
        <v>220</v>
      </c>
      <c r="L13" s="96">
        <v>111</v>
      </c>
      <c r="M13" s="97">
        <v>109</v>
      </c>
      <c r="N13" s="95">
        <f t="shared" si="4"/>
        <v>63</v>
      </c>
      <c r="O13" s="96">
        <v>35</v>
      </c>
      <c r="P13" s="97">
        <v>28</v>
      </c>
      <c r="Q13" s="47"/>
      <c r="R13" s="48"/>
      <c r="S13" s="47"/>
      <c r="T13" s="48"/>
    </row>
    <row r="14" spans="1:20" s="57" customFormat="1" ht="22.5" customHeight="1">
      <c r="A14" s="54" t="s">
        <v>87</v>
      </c>
      <c r="B14" s="95">
        <f t="shared" si="5"/>
        <v>1657</v>
      </c>
      <c r="C14" s="96">
        <f t="shared" si="7"/>
        <v>882</v>
      </c>
      <c r="D14" s="96">
        <f t="shared" si="6"/>
        <v>775</v>
      </c>
      <c r="E14" s="96">
        <f t="shared" si="1"/>
        <v>542</v>
      </c>
      <c r="F14" s="96">
        <v>302</v>
      </c>
      <c r="G14" s="96">
        <v>240</v>
      </c>
      <c r="H14" s="96">
        <f t="shared" si="2"/>
        <v>560</v>
      </c>
      <c r="I14" s="96">
        <v>278</v>
      </c>
      <c r="J14" s="96">
        <v>282</v>
      </c>
      <c r="K14" s="96">
        <f t="shared" si="3"/>
        <v>555</v>
      </c>
      <c r="L14" s="96">
        <v>302</v>
      </c>
      <c r="M14" s="97">
        <v>253</v>
      </c>
      <c r="N14" s="95">
        <f t="shared" si="4"/>
        <v>152</v>
      </c>
      <c r="O14" s="96">
        <v>87</v>
      </c>
      <c r="P14" s="97">
        <v>65</v>
      </c>
      <c r="Q14" s="47"/>
      <c r="R14" s="48"/>
      <c r="S14" s="47"/>
      <c r="T14" s="48"/>
    </row>
    <row r="15" spans="1:20" s="57" customFormat="1" ht="22.5" customHeight="1">
      <c r="A15" s="54" t="s">
        <v>88</v>
      </c>
      <c r="B15" s="1040">
        <f t="shared" si="5"/>
        <v>1793</v>
      </c>
      <c r="C15" s="96">
        <f t="shared" si="7"/>
        <v>901</v>
      </c>
      <c r="D15" s="96">
        <f t="shared" si="6"/>
        <v>892</v>
      </c>
      <c r="E15" s="96">
        <f t="shared" si="1"/>
        <v>567</v>
      </c>
      <c r="F15" s="96">
        <v>276</v>
      </c>
      <c r="G15" s="96">
        <v>291</v>
      </c>
      <c r="H15" s="96">
        <f t="shared" si="2"/>
        <v>603</v>
      </c>
      <c r="I15" s="96">
        <v>303</v>
      </c>
      <c r="J15" s="96">
        <v>300</v>
      </c>
      <c r="K15" s="96">
        <f t="shared" si="3"/>
        <v>623</v>
      </c>
      <c r="L15" s="96">
        <v>322</v>
      </c>
      <c r="M15" s="97">
        <v>301</v>
      </c>
      <c r="N15" s="95">
        <f t="shared" si="4"/>
        <v>141</v>
      </c>
      <c r="O15" s="96">
        <v>74</v>
      </c>
      <c r="P15" s="97">
        <v>67</v>
      </c>
      <c r="Q15" s="47"/>
      <c r="R15" s="48"/>
      <c r="S15" s="47"/>
      <c r="T15" s="48"/>
    </row>
    <row r="16" spans="1:20" s="57" customFormat="1" ht="22.5" customHeight="1">
      <c r="A16" s="54" t="s">
        <v>89</v>
      </c>
      <c r="B16" s="95">
        <f t="shared" si="5"/>
        <v>1000</v>
      </c>
      <c r="C16" s="96">
        <f t="shared" si="7"/>
        <v>512</v>
      </c>
      <c r="D16" s="96">
        <f t="shared" si="6"/>
        <v>488</v>
      </c>
      <c r="E16" s="96">
        <f t="shared" si="1"/>
        <v>344</v>
      </c>
      <c r="F16" s="96">
        <v>173</v>
      </c>
      <c r="G16" s="96">
        <v>171</v>
      </c>
      <c r="H16" s="96">
        <f t="shared" si="2"/>
        <v>313</v>
      </c>
      <c r="I16" s="96">
        <v>164</v>
      </c>
      <c r="J16" s="96">
        <v>149</v>
      </c>
      <c r="K16" s="96">
        <f t="shared" si="3"/>
        <v>343</v>
      </c>
      <c r="L16" s="96">
        <v>175</v>
      </c>
      <c r="M16" s="97">
        <v>168</v>
      </c>
      <c r="N16" s="95">
        <f t="shared" si="4"/>
        <v>72</v>
      </c>
      <c r="O16" s="96">
        <v>38</v>
      </c>
      <c r="P16" s="97">
        <v>34</v>
      </c>
      <c r="Q16" s="47"/>
      <c r="R16" s="48"/>
      <c r="S16" s="47"/>
      <c r="T16" s="48"/>
    </row>
    <row r="17" spans="1:20" s="57" customFormat="1" ht="22.5" customHeight="1">
      <c r="A17" s="54" t="s">
        <v>90</v>
      </c>
      <c r="B17" s="95">
        <f t="shared" si="5"/>
        <v>1425</v>
      </c>
      <c r="C17" s="96">
        <f t="shared" si="7"/>
        <v>754</v>
      </c>
      <c r="D17" s="96">
        <f t="shared" si="6"/>
        <v>671</v>
      </c>
      <c r="E17" s="96">
        <f t="shared" si="1"/>
        <v>441</v>
      </c>
      <c r="F17" s="96">
        <v>222</v>
      </c>
      <c r="G17" s="96">
        <v>219</v>
      </c>
      <c r="H17" s="96">
        <f t="shared" si="2"/>
        <v>495</v>
      </c>
      <c r="I17" s="96">
        <v>269</v>
      </c>
      <c r="J17" s="96">
        <v>226</v>
      </c>
      <c r="K17" s="96">
        <f t="shared" si="3"/>
        <v>489</v>
      </c>
      <c r="L17" s="96">
        <v>263</v>
      </c>
      <c r="M17" s="97">
        <v>226</v>
      </c>
      <c r="N17" s="95">
        <f t="shared" si="4"/>
        <v>110</v>
      </c>
      <c r="O17" s="96">
        <v>56</v>
      </c>
      <c r="P17" s="97">
        <v>54</v>
      </c>
      <c r="Q17" s="47"/>
      <c r="R17" s="48"/>
      <c r="S17" s="47"/>
      <c r="T17" s="48"/>
    </row>
    <row r="18" spans="1:20" s="57" customFormat="1" ht="22.5" customHeight="1">
      <c r="A18" s="54" t="s">
        <v>59</v>
      </c>
      <c r="B18" s="95">
        <f t="shared" si="5"/>
        <v>813</v>
      </c>
      <c r="C18" s="96">
        <f t="shared" si="7"/>
        <v>424</v>
      </c>
      <c r="D18" s="96">
        <f t="shared" si="6"/>
        <v>389</v>
      </c>
      <c r="E18" s="96">
        <f t="shared" si="1"/>
        <v>272</v>
      </c>
      <c r="F18" s="96">
        <v>146</v>
      </c>
      <c r="G18" s="96">
        <v>126</v>
      </c>
      <c r="H18" s="96">
        <f t="shared" si="2"/>
        <v>265</v>
      </c>
      <c r="I18" s="96">
        <v>136</v>
      </c>
      <c r="J18" s="96">
        <v>129</v>
      </c>
      <c r="K18" s="96">
        <f t="shared" si="3"/>
        <v>276</v>
      </c>
      <c r="L18" s="96">
        <v>142</v>
      </c>
      <c r="M18" s="97">
        <v>134</v>
      </c>
      <c r="N18" s="95">
        <f t="shared" si="4"/>
        <v>76</v>
      </c>
      <c r="O18" s="96">
        <v>40</v>
      </c>
      <c r="P18" s="97">
        <v>36</v>
      </c>
      <c r="Q18" s="47"/>
      <c r="R18" s="48"/>
      <c r="S18" s="47"/>
      <c r="T18" s="48"/>
    </row>
    <row r="19" spans="1:20" s="57" customFormat="1" ht="22.5" customHeight="1">
      <c r="A19" s="54" t="s">
        <v>60</v>
      </c>
      <c r="B19" s="95">
        <f t="shared" si="5"/>
        <v>917</v>
      </c>
      <c r="C19" s="96">
        <f t="shared" si="7"/>
        <v>447</v>
      </c>
      <c r="D19" s="96">
        <f t="shared" si="6"/>
        <v>470</v>
      </c>
      <c r="E19" s="96">
        <f t="shared" si="1"/>
        <v>307</v>
      </c>
      <c r="F19" s="96">
        <v>154</v>
      </c>
      <c r="G19" s="96">
        <v>153</v>
      </c>
      <c r="H19" s="96">
        <f t="shared" si="2"/>
        <v>306</v>
      </c>
      <c r="I19" s="96">
        <v>149</v>
      </c>
      <c r="J19" s="96">
        <v>157</v>
      </c>
      <c r="K19" s="96">
        <f t="shared" si="3"/>
        <v>304</v>
      </c>
      <c r="L19" s="96">
        <v>144</v>
      </c>
      <c r="M19" s="97">
        <v>160</v>
      </c>
      <c r="N19" s="95">
        <f t="shared" si="4"/>
        <v>70</v>
      </c>
      <c r="O19" s="96">
        <v>40</v>
      </c>
      <c r="P19" s="97">
        <v>30</v>
      </c>
      <c r="Q19" s="47"/>
      <c r="R19" s="48"/>
      <c r="S19" s="47"/>
      <c r="T19" s="48"/>
    </row>
    <row r="20" spans="1:20" s="57" customFormat="1" ht="33" customHeight="1">
      <c r="A20" s="54" t="s">
        <v>61</v>
      </c>
      <c r="B20" s="95">
        <f t="shared" si="5"/>
        <v>476</v>
      </c>
      <c r="C20" s="96">
        <f t="shared" si="7"/>
        <v>248</v>
      </c>
      <c r="D20" s="96">
        <f t="shared" si="6"/>
        <v>228</v>
      </c>
      <c r="E20" s="96">
        <f t="shared" si="1"/>
        <v>171</v>
      </c>
      <c r="F20" s="96">
        <v>87</v>
      </c>
      <c r="G20" s="96">
        <v>84</v>
      </c>
      <c r="H20" s="96">
        <f t="shared" si="2"/>
        <v>147</v>
      </c>
      <c r="I20" s="96">
        <v>72</v>
      </c>
      <c r="J20" s="96">
        <v>75</v>
      </c>
      <c r="K20" s="96">
        <f t="shared" si="3"/>
        <v>158</v>
      </c>
      <c r="L20" s="96">
        <v>89</v>
      </c>
      <c r="M20" s="97">
        <v>69</v>
      </c>
      <c r="N20" s="95">
        <f t="shared" si="4"/>
        <v>41</v>
      </c>
      <c r="O20" s="96">
        <v>23</v>
      </c>
      <c r="P20" s="97">
        <v>18</v>
      </c>
      <c r="Q20" s="47"/>
      <c r="R20" s="48"/>
      <c r="S20" s="47"/>
      <c r="T20" s="48"/>
    </row>
    <row r="21" spans="1:20" s="57" customFormat="1" ht="33" customHeight="1">
      <c r="A21" s="54" t="s">
        <v>62</v>
      </c>
      <c r="B21" s="95">
        <f t="shared" si="5"/>
        <v>677</v>
      </c>
      <c r="C21" s="96">
        <f t="shared" si="7"/>
        <v>372</v>
      </c>
      <c r="D21" s="96">
        <f t="shared" si="6"/>
        <v>305</v>
      </c>
      <c r="E21" s="96">
        <f t="shared" si="1"/>
        <v>217</v>
      </c>
      <c r="F21" s="96">
        <v>115</v>
      </c>
      <c r="G21" s="96">
        <v>102</v>
      </c>
      <c r="H21" s="96">
        <f t="shared" si="2"/>
        <v>239</v>
      </c>
      <c r="I21" s="96">
        <v>127</v>
      </c>
      <c r="J21" s="96">
        <v>112</v>
      </c>
      <c r="K21" s="96">
        <f t="shared" si="3"/>
        <v>221</v>
      </c>
      <c r="L21" s="96">
        <v>130</v>
      </c>
      <c r="M21" s="97">
        <v>91</v>
      </c>
      <c r="N21" s="95">
        <f t="shared" si="4"/>
        <v>55</v>
      </c>
      <c r="O21" s="96">
        <v>25</v>
      </c>
      <c r="P21" s="97">
        <v>30</v>
      </c>
      <c r="Q21" s="47"/>
      <c r="R21" s="48"/>
      <c r="S21" s="47"/>
      <c r="T21" s="48"/>
    </row>
    <row r="22" spans="1:20" s="57" customFormat="1" ht="22.5" customHeight="1">
      <c r="A22" s="54" t="s">
        <v>63</v>
      </c>
      <c r="B22" s="95">
        <f t="shared" si="5"/>
        <v>344</v>
      </c>
      <c r="C22" s="96">
        <f t="shared" si="7"/>
        <v>174</v>
      </c>
      <c r="D22" s="96">
        <f t="shared" si="6"/>
        <v>170</v>
      </c>
      <c r="E22" s="96">
        <f t="shared" si="1"/>
        <v>112</v>
      </c>
      <c r="F22" s="96">
        <v>61</v>
      </c>
      <c r="G22" s="96">
        <v>51</v>
      </c>
      <c r="H22" s="96">
        <f t="shared" si="2"/>
        <v>127</v>
      </c>
      <c r="I22" s="96">
        <v>62</v>
      </c>
      <c r="J22" s="96">
        <v>65</v>
      </c>
      <c r="K22" s="96">
        <f t="shared" si="3"/>
        <v>105</v>
      </c>
      <c r="L22" s="96">
        <v>51</v>
      </c>
      <c r="M22" s="97">
        <v>54</v>
      </c>
      <c r="N22" s="95">
        <f t="shared" si="4"/>
        <v>25</v>
      </c>
      <c r="O22" s="96">
        <v>15</v>
      </c>
      <c r="P22" s="97">
        <v>10</v>
      </c>
      <c r="Q22" s="47"/>
      <c r="R22" s="48"/>
      <c r="S22" s="47"/>
      <c r="T22" s="48"/>
    </row>
    <row r="23" spans="1:20" s="57" customFormat="1" ht="22.5" customHeight="1">
      <c r="A23" s="54" t="s">
        <v>64</v>
      </c>
      <c r="B23" s="95">
        <f t="shared" si="5"/>
        <v>659</v>
      </c>
      <c r="C23" s="96">
        <f t="shared" si="7"/>
        <v>329</v>
      </c>
      <c r="D23" s="96">
        <f t="shared" si="6"/>
        <v>330</v>
      </c>
      <c r="E23" s="96">
        <f t="shared" si="1"/>
        <v>219</v>
      </c>
      <c r="F23" s="96">
        <v>118</v>
      </c>
      <c r="G23" s="96">
        <v>101</v>
      </c>
      <c r="H23" s="96">
        <f t="shared" si="2"/>
        <v>205</v>
      </c>
      <c r="I23" s="96">
        <v>103</v>
      </c>
      <c r="J23" s="96">
        <v>102</v>
      </c>
      <c r="K23" s="96">
        <f t="shared" si="3"/>
        <v>235</v>
      </c>
      <c r="L23" s="96">
        <v>108</v>
      </c>
      <c r="M23" s="97">
        <v>127</v>
      </c>
      <c r="N23" s="95">
        <f t="shared" si="4"/>
        <v>63</v>
      </c>
      <c r="O23" s="96">
        <v>34</v>
      </c>
      <c r="P23" s="97">
        <v>29</v>
      </c>
      <c r="Q23" s="47"/>
      <c r="R23" s="48"/>
      <c r="S23" s="47"/>
      <c r="T23" s="48"/>
    </row>
    <row r="24" spans="1:20" s="57" customFormat="1" ht="33" customHeight="1">
      <c r="A24" s="54" t="s">
        <v>65</v>
      </c>
      <c r="B24" s="95">
        <f t="shared" si="5"/>
        <v>188</v>
      </c>
      <c r="C24" s="96">
        <f t="shared" si="7"/>
        <v>94</v>
      </c>
      <c r="D24" s="96">
        <f t="shared" si="6"/>
        <v>94</v>
      </c>
      <c r="E24" s="96">
        <f t="shared" si="1"/>
        <v>57</v>
      </c>
      <c r="F24" s="96">
        <v>30</v>
      </c>
      <c r="G24" s="96">
        <v>27</v>
      </c>
      <c r="H24" s="96">
        <f t="shared" si="2"/>
        <v>61</v>
      </c>
      <c r="I24" s="96">
        <v>32</v>
      </c>
      <c r="J24" s="96">
        <v>29</v>
      </c>
      <c r="K24" s="96">
        <f t="shared" si="3"/>
        <v>70</v>
      </c>
      <c r="L24" s="96">
        <v>32</v>
      </c>
      <c r="M24" s="97">
        <v>38</v>
      </c>
      <c r="N24" s="95">
        <f t="shared" si="4"/>
        <v>26</v>
      </c>
      <c r="O24" s="96">
        <v>16</v>
      </c>
      <c r="P24" s="97">
        <v>10</v>
      </c>
      <c r="Q24" s="47"/>
      <c r="R24" s="48"/>
      <c r="S24" s="47"/>
      <c r="T24" s="48"/>
    </row>
    <row r="25" spans="1:20" s="57" customFormat="1" ht="33" customHeight="1">
      <c r="A25" s="54" t="s">
        <v>66</v>
      </c>
      <c r="B25" s="95">
        <f t="shared" si="5"/>
        <v>549</v>
      </c>
      <c r="C25" s="96">
        <f t="shared" si="7"/>
        <v>299</v>
      </c>
      <c r="D25" s="96">
        <f t="shared" si="6"/>
        <v>250</v>
      </c>
      <c r="E25" s="96">
        <f t="shared" si="1"/>
        <v>176</v>
      </c>
      <c r="F25" s="96">
        <v>81</v>
      </c>
      <c r="G25" s="96">
        <v>95</v>
      </c>
      <c r="H25" s="96">
        <f t="shared" si="2"/>
        <v>181</v>
      </c>
      <c r="I25" s="96">
        <v>110</v>
      </c>
      <c r="J25" s="96">
        <v>71</v>
      </c>
      <c r="K25" s="96">
        <f t="shared" si="3"/>
        <v>192</v>
      </c>
      <c r="L25" s="96">
        <v>108</v>
      </c>
      <c r="M25" s="97">
        <v>84</v>
      </c>
      <c r="N25" s="95">
        <f t="shared" si="4"/>
        <v>53</v>
      </c>
      <c r="O25" s="96">
        <v>24</v>
      </c>
      <c r="P25" s="97">
        <v>29</v>
      </c>
      <c r="Q25" s="47"/>
      <c r="R25" s="48"/>
      <c r="S25" s="47"/>
      <c r="T25" s="48"/>
    </row>
    <row r="26" spans="1:20" s="57" customFormat="1" ht="33" customHeight="1">
      <c r="A26" s="54" t="s">
        <v>67</v>
      </c>
      <c r="B26" s="95">
        <f t="shared" si="5"/>
        <v>191</v>
      </c>
      <c r="C26" s="96">
        <f t="shared" si="7"/>
        <v>77</v>
      </c>
      <c r="D26" s="96">
        <f t="shared" si="6"/>
        <v>114</v>
      </c>
      <c r="E26" s="96">
        <f t="shared" si="1"/>
        <v>71</v>
      </c>
      <c r="F26" s="96">
        <v>29</v>
      </c>
      <c r="G26" s="96">
        <v>42</v>
      </c>
      <c r="H26" s="96">
        <f t="shared" si="2"/>
        <v>60</v>
      </c>
      <c r="I26" s="96">
        <v>25</v>
      </c>
      <c r="J26" s="96">
        <v>35</v>
      </c>
      <c r="K26" s="96">
        <f t="shared" si="3"/>
        <v>60</v>
      </c>
      <c r="L26" s="96">
        <v>23</v>
      </c>
      <c r="M26" s="97">
        <v>37</v>
      </c>
      <c r="N26" s="95">
        <f t="shared" si="4"/>
        <v>18</v>
      </c>
      <c r="O26" s="96">
        <v>9</v>
      </c>
      <c r="P26" s="97">
        <v>9</v>
      </c>
      <c r="Q26" s="47"/>
      <c r="R26" s="48"/>
      <c r="S26" s="47"/>
      <c r="T26" s="48"/>
    </row>
    <row r="27" spans="1:20" s="57" customFormat="1" ht="22.5" customHeight="1">
      <c r="A27" s="54" t="s">
        <v>68</v>
      </c>
      <c r="B27" s="95">
        <f t="shared" si="5"/>
        <v>257</v>
      </c>
      <c r="C27" s="96">
        <f t="shared" si="7"/>
        <v>129</v>
      </c>
      <c r="D27" s="96">
        <f t="shared" si="6"/>
        <v>128</v>
      </c>
      <c r="E27" s="96">
        <f t="shared" si="1"/>
        <v>80</v>
      </c>
      <c r="F27" s="96">
        <v>40</v>
      </c>
      <c r="G27" s="96">
        <v>40</v>
      </c>
      <c r="H27" s="96">
        <f t="shared" si="2"/>
        <v>80</v>
      </c>
      <c r="I27" s="96">
        <v>39</v>
      </c>
      <c r="J27" s="96">
        <v>41</v>
      </c>
      <c r="K27" s="96">
        <f t="shared" si="3"/>
        <v>97</v>
      </c>
      <c r="L27" s="96">
        <v>50</v>
      </c>
      <c r="M27" s="97">
        <v>47</v>
      </c>
      <c r="N27" s="95">
        <f t="shared" si="4"/>
        <v>24</v>
      </c>
      <c r="O27" s="96">
        <v>10</v>
      </c>
      <c r="P27" s="97">
        <v>14</v>
      </c>
      <c r="Q27" s="47"/>
      <c r="R27" s="48"/>
      <c r="S27" s="47"/>
      <c r="T27" s="48"/>
    </row>
    <row r="28" spans="1:20" s="57" customFormat="1" ht="22.5" customHeight="1">
      <c r="A28" s="54" t="s">
        <v>69</v>
      </c>
      <c r="B28" s="95">
        <f t="shared" si="5"/>
        <v>702</v>
      </c>
      <c r="C28" s="96">
        <f t="shared" si="7"/>
        <v>369</v>
      </c>
      <c r="D28" s="96">
        <f t="shared" si="6"/>
        <v>333</v>
      </c>
      <c r="E28" s="96">
        <f t="shared" si="1"/>
        <v>231</v>
      </c>
      <c r="F28" s="96">
        <v>125</v>
      </c>
      <c r="G28" s="96">
        <v>106</v>
      </c>
      <c r="H28" s="96">
        <f t="shared" si="2"/>
        <v>234</v>
      </c>
      <c r="I28" s="96">
        <v>120</v>
      </c>
      <c r="J28" s="96">
        <v>114</v>
      </c>
      <c r="K28" s="96">
        <f t="shared" si="3"/>
        <v>237</v>
      </c>
      <c r="L28" s="96">
        <v>124</v>
      </c>
      <c r="M28" s="97">
        <v>113</v>
      </c>
      <c r="N28" s="95">
        <f t="shared" si="4"/>
        <v>61</v>
      </c>
      <c r="O28" s="96">
        <v>34</v>
      </c>
      <c r="P28" s="97">
        <v>27</v>
      </c>
      <c r="Q28" s="47"/>
      <c r="R28" s="48"/>
      <c r="S28" s="47"/>
      <c r="T28" s="48"/>
    </row>
    <row r="29" spans="1:20" s="57" customFormat="1" ht="33" customHeight="1">
      <c r="A29" s="54" t="s">
        <v>70</v>
      </c>
      <c r="B29" s="95">
        <f t="shared" si="5"/>
        <v>289</v>
      </c>
      <c r="C29" s="96">
        <f t="shared" si="7"/>
        <v>146</v>
      </c>
      <c r="D29" s="96">
        <f t="shared" si="6"/>
        <v>143</v>
      </c>
      <c r="E29" s="96">
        <f t="shared" si="1"/>
        <v>89</v>
      </c>
      <c r="F29" s="96">
        <v>49</v>
      </c>
      <c r="G29" s="96">
        <v>40</v>
      </c>
      <c r="H29" s="96">
        <f t="shared" si="2"/>
        <v>104</v>
      </c>
      <c r="I29" s="96">
        <v>53</v>
      </c>
      <c r="J29" s="96">
        <v>51</v>
      </c>
      <c r="K29" s="96">
        <f t="shared" si="3"/>
        <v>96</v>
      </c>
      <c r="L29" s="96">
        <v>44</v>
      </c>
      <c r="M29" s="97">
        <v>52</v>
      </c>
      <c r="N29" s="95">
        <f t="shared" si="4"/>
        <v>36</v>
      </c>
      <c r="O29" s="96">
        <v>19</v>
      </c>
      <c r="P29" s="97">
        <v>17</v>
      </c>
      <c r="Q29" s="47"/>
      <c r="R29" s="48"/>
      <c r="S29" s="47"/>
      <c r="T29" s="48"/>
    </row>
    <row r="30" spans="1:17" s="39" customFormat="1" ht="9" customHeight="1">
      <c r="A30" s="98"/>
      <c r="B30" s="99"/>
      <c r="C30" s="100"/>
      <c r="D30" s="100"/>
      <c r="E30" s="100"/>
      <c r="F30" s="100"/>
      <c r="G30" s="100"/>
      <c r="H30" s="100"/>
      <c r="I30" s="100"/>
      <c r="J30" s="100"/>
      <c r="K30" s="100"/>
      <c r="L30" s="100"/>
      <c r="M30" s="101"/>
      <c r="N30" s="100"/>
      <c r="O30" s="100"/>
      <c r="P30" s="101"/>
      <c r="Q30" s="47"/>
    </row>
    <row r="31" ht="13.5">
      <c r="Q31" s="47"/>
    </row>
    <row r="32" spans="2:17" ht="13.5">
      <c r="B32" s="65"/>
      <c r="C32" s="65"/>
      <c r="D32" s="65"/>
      <c r="E32" s="65"/>
      <c r="F32" s="65"/>
      <c r="G32" s="65"/>
      <c r="H32" s="65"/>
      <c r="I32" s="65"/>
      <c r="J32" s="65"/>
      <c r="K32" s="65"/>
      <c r="L32" s="65"/>
      <c r="M32" s="65"/>
      <c r="N32" s="65"/>
      <c r="O32" s="65"/>
      <c r="P32" s="65"/>
      <c r="Q32" s="47"/>
    </row>
    <row r="33" ht="13.5">
      <c r="Q33" s="47"/>
    </row>
    <row r="34" ht="13.5">
      <c r="Q34" s="47"/>
    </row>
    <row r="35" spans="2:17" ht="13.5">
      <c r="B35" s="65"/>
      <c r="C35" s="65"/>
      <c r="D35" s="65"/>
      <c r="E35" s="65"/>
      <c r="F35" s="65"/>
      <c r="G35" s="65"/>
      <c r="H35" s="65"/>
      <c r="I35" s="65"/>
      <c r="J35" s="65"/>
      <c r="K35" s="65"/>
      <c r="L35" s="65"/>
      <c r="M35" s="65"/>
      <c r="N35" s="65"/>
      <c r="O35" s="65"/>
      <c r="P35" s="65"/>
      <c r="Q35" s="47"/>
    </row>
    <row r="36" ht="13.5">
      <c r="Q36" s="47"/>
    </row>
  </sheetData>
  <sheetProtection/>
  <mergeCells count="6">
    <mergeCell ref="N3:P4"/>
    <mergeCell ref="B4:D4"/>
    <mergeCell ref="E4:G4"/>
    <mergeCell ref="H4:J4"/>
    <mergeCell ref="K4:M4"/>
    <mergeCell ref="B3:M3"/>
  </mergeCells>
  <conditionalFormatting sqref="A1:IV65536">
    <cfRule type="expression" priority="1" dxfId="6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88" r:id="rId1"/>
  <headerFooter alignWithMargins="0">
    <oddFooter>&amp;C&amp;A</oddFooter>
  </headerFooter>
</worksheet>
</file>

<file path=xl/worksheets/sheet53.xml><?xml version="1.0" encoding="utf-8"?>
<worksheet xmlns="http://schemas.openxmlformats.org/spreadsheetml/2006/main" xmlns:r="http://schemas.openxmlformats.org/officeDocument/2006/relationships">
  <sheetPr codeName="Sheet54">
    <tabColor theme="5" tint="0.5999900102615356"/>
  </sheetPr>
  <dimension ref="A1:K29"/>
  <sheetViews>
    <sheetView showGridLines="0" zoomScaleSheetLayoutView="100" workbookViewId="0" topLeftCell="A1">
      <selection activeCell="J34" sqref="J34"/>
    </sheetView>
  </sheetViews>
  <sheetFormatPr defaultColWidth="9.00390625" defaultRowHeight="13.5"/>
  <cols>
    <col min="1" max="1" width="9.125" style="48" customWidth="1"/>
    <col min="2" max="4" width="7.625" style="48" customWidth="1"/>
    <col min="5" max="7" width="9.00390625" style="48" customWidth="1"/>
    <col min="8" max="8" width="1.875" style="48" customWidth="1"/>
    <col min="9" max="16384" width="9.00390625" style="48" customWidth="1"/>
  </cols>
  <sheetData>
    <row r="1" s="39" customFormat="1" ht="19.5" customHeight="1">
      <c r="A1" s="38" t="s">
        <v>93</v>
      </c>
    </row>
    <row r="2" spans="1:4" s="39" customFormat="1" ht="19.5" customHeight="1">
      <c r="A2" s="38"/>
      <c r="B2" s="1610"/>
      <c r="C2" s="1610"/>
      <c r="D2" s="1610"/>
    </row>
    <row r="3" spans="1:8" s="39" customFormat="1" ht="19.5" customHeight="1">
      <c r="A3" s="1630" t="s">
        <v>94</v>
      </c>
      <c r="B3" s="1611" t="s">
        <v>95</v>
      </c>
      <c r="C3" s="1611"/>
      <c r="D3" s="1611"/>
      <c r="E3" s="1637" t="s">
        <v>96</v>
      </c>
      <c r="F3" s="1611"/>
      <c r="G3" s="1611"/>
      <c r="H3" s="1636"/>
    </row>
    <row r="4" spans="1:8" s="39" customFormat="1" ht="15" customHeight="1">
      <c r="A4" s="1632"/>
      <c r="B4" s="1610"/>
      <c r="C4" s="1610"/>
      <c r="D4" s="1610"/>
      <c r="E4" s="1638"/>
      <c r="F4" s="1610"/>
      <c r="G4" s="1610"/>
      <c r="H4" s="1636"/>
    </row>
    <row r="5" spans="1:10" s="39" customFormat="1" ht="24" customHeight="1">
      <c r="A5" s="1631"/>
      <c r="B5" s="66" t="s">
        <v>614</v>
      </c>
      <c r="C5" s="67" t="s">
        <v>97</v>
      </c>
      <c r="D5" s="68" t="s">
        <v>82</v>
      </c>
      <c r="E5" s="67" t="s">
        <v>614</v>
      </c>
      <c r="F5" s="67" t="s">
        <v>97</v>
      </c>
      <c r="G5" s="68" t="s">
        <v>82</v>
      </c>
      <c r="H5" s="1636"/>
      <c r="J5" s="69"/>
    </row>
    <row r="6" spans="1:11" s="74" customFormat="1" ht="19.5" customHeight="1">
      <c r="A6" s="70" t="s">
        <v>74</v>
      </c>
      <c r="B6" s="71">
        <f aca="true" t="shared" si="0" ref="B6:G6">SUM(B7:B26)</f>
        <v>106</v>
      </c>
      <c r="C6" s="72">
        <f t="shared" si="0"/>
        <v>12</v>
      </c>
      <c r="D6" s="72">
        <f t="shared" si="0"/>
        <v>94</v>
      </c>
      <c r="E6" s="71">
        <f t="shared" si="0"/>
        <v>491</v>
      </c>
      <c r="F6" s="72">
        <f t="shared" si="0"/>
        <v>47</v>
      </c>
      <c r="G6" s="72">
        <f t="shared" si="0"/>
        <v>444</v>
      </c>
      <c r="H6" s="73"/>
      <c r="I6" s="48"/>
      <c r="J6" s="47"/>
      <c r="K6" s="48"/>
    </row>
    <row r="7" spans="1:11" s="78" customFormat="1" ht="33" customHeight="1">
      <c r="A7" s="54" t="s">
        <v>83</v>
      </c>
      <c r="B7" s="75">
        <f>SUM(C7:D7)</f>
        <v>43</v>
      </c>
      <c r="C7" s="76">
        <v>2</v>
      </c>
      <c r="D7" s="76">
        <v>41</v>
      </c>
      <c r="E7" s="75">
        <f>SUM(F7:G7)</f>
        <v>202</v>
      </c>
      <c r="F7" s="76">
        <v>8</v>
      </c>
      <c r="G7" s="76">
        <v>194</v>
      </c>
      <c r="H7" s="77"/>
      <c r="I7" s="48"/>
      <c r="J7" s="47"/>
      <c r="K7" s="48"/>
    </row>
    <row r="8" spans="1:11" s="57" customFormat="1" ht="22.5" customHeight="1">
      <c r="A8" s="54" t="s">
        <v>84</v>
      </c>
      <c r="B8" s="75">
        <f aca="true" t="shared" si="1" ref="B8:B26">SUM(C8:D8)</f>
        <v>12</v>
      </c>
      <c r="C8" s="76">
        <v>2</v>
      </c>
      <c r="D8" s="76">
        <v>10</v>
      </c>
      <c r="E8" s="75">
        <f aca="true" t="shared" si="2" ref="E8:E26">SUM(F8:G8)</f>
        <v>68</v>
      </c>
      <c r="F8" s="76">
        <v>6</v>
      </c>
      <c r="G8" s="76">
        <v>62</v>
      </c>
      <c r="H8" s="77"/>
      <c r="I8" s="48"/>
      <c r="J8" s="47"/>
      <c r="K8" s="48"/>
    </row>
    <row r="9" spans="1:11" s="57" customFormat="1" ht="22.5" customHeight="1">
      <c r="A9" s="54" t="s">
        <v>85</v>
      </c>
      <c r="B9" s="75">
        <f t="shared" si="1"/>
        <v>8</v>
      </c>
      <c r="C9" s="76">
        <v>0</v>
      </c>
      <c r="D9" s="76">
        <v>8</v>
      </c>
      <c r="E9" s="75">
        <f t="shared" si="2"/>
        <v>49</v>
      </c>
      <c r="F9" s="76">
        <v>0</v>
      </c>
      <c r="G9" s="76">
        <v>49</v>
      </c>
      <c r="H9" s="77"/>
      <c r="I9" s="48"/>
      <c r="J9" s="47"/>
      <c r="K9" s="48"/>
    </row>
    <row r="10" spans="1:11" s="57" customFormat="1" ht="22.5" customHeight="1">
      <c r="A10" s="54" t="s">
        <v>86</v>
      </c>
      <c r="B10" s="75">
        <f t="shared" si="1"/>
        <v>1</v>
      </c>
      <c r="C10" s="76">
        <v>0</v>
      </c>
      <c r="D10" s="76">
        <v>1</v>
      </c>
      <c r="E10" s="75">
        <f t="shared" si="2"/>
        <v>5</v>
      </c>
      <c r="F10" s="76">
        <v>0</v>
      </c>
      <c r="G10" s="76">
        <v>5</v>
      </c>
      <c r="H10" s="77"/>
      <c r="I10" s="48"/>
      <c r="J10" s="47"/>
      <c r="K10" s="48"/>
    </row>
    <row r="11" spans="1:11" s="57" customFormat="1" ht="22.5" customHeight="1">
      <c r="A11" s="54" t="s">
        <v>87</v>
      </c>
      <c r="B11" s="75">
        <f t="shared" si="1"/>
        <v>4</v>
      </c>
      <c r="C11" s="76">
        <v>2</v>
      </c>
      <c r="D11" s="76">
        <v>2</v>
      </c>
      <c r="E11" s="75">
        <f t="shared" si="2"/>
        <v>23</v>
      </c>
      <c r="F11" s="76">
        <v>5</v>
      </c>
      <c r="G11" s="76">
        <v>18</v>
      </c>
      <c r="H11" s="77"/>
      <c r="I11" s="48"/>
      <c r="J11" s="47"/>
      <c r="K11" s="48"/>
    </row>
    <row r="12" spans="1:11" s="57" customFormat="1" ht="22.5" customHeight="1">
      <c r="A12" s="54" t="s">
        <v>88</v>
      </c>
      <c r="B12" s="75">
        <f t="shared" si="1"/>
        <v>6</v>
      </c>
      <c r="C12" s="76">
        <v>1</v>
      </c>
      <c r="D12" s="76">
        <v>5</v>
      </c>
      <c r="E12" s="75">
        <f t="shared" si="2"/>
        <v>18</v>
      </c>
      <c r="F12" s="76">
        <v>2</v>
      </c>
      <c r="G12" s="76">
        <v>16</v>
      </c>
      <c r="H12" s="77"/>
      <c r="I12" s="48"/>
      <c r="J12" s="47"/>
      <c r="K12" s="48"/>
    </row>
    <row r="13" spans="1:11" s="57" customFormat="1" ht="22.5" customHeight="1">
      <c r="A13" s="54" t="s">
        <v>89</v>
      </c>
      <c r="B13" s="75">
        <f t="shared" si="1"/>
        <v>3</v>
      </c>
      <c r="C13" s="76">
        <v>0</v>
      </c>
      <c r="D13" s="76">
        <v>3</v>
      </c>
      <c r="E13" s="75">
        <f t="shared" si="2"/>
        <v>7</v>
      </c>
      <c r="F13" s="76">
        <v>0</v>
      </c>
      <c r="G13" s="76">
        <v>7</v>
      </c>
      <c r="H13" s="77"/>
      <c r="I13" s="48"/>
      <c r="J13" s="47"/>
      <c r="K13" s="48"/>
    </row>
    <row r="14" spans="1:11" s="57" customFormat="1" ht="22.5" customHeight="1">
      <c r="A14" s="54" t="s">
        <v>90</v>
      </c>
      <c r="B14" s="75">
        <f t="shared" si="1"/>
        <v>6</v>
      </c>
      <c r="C14" s="76">
        <v>3</v>
      </c>
      <c r="D14" s="76">
        <v>3</v>
      </c>
      <c r="E14" s="75">
        <f t="shared" si="2"/>
        <v>28</v>
      </c>
      <c r="F14" s="76">
        <v>15</v>
      </c>
      <c r="G14" s="76">
        <v>13</v>
      </c>
      <c r="H14" s="77"/>
      <c r="I14" s="48"/>
      <c r="J14" s="47"/>
      <c r="K14" s="48"/>
    </row>
    <row r="15" spans="1:11" s="57" customFormat="1" ht="22.5" customHeight="1">
      <c r="A15" s="54" t="s">
        <v>59</v>
      </c>
      <c r="B15" s="1039">
        <f t="shared" si="1"/>
        <v>3</v>
      </c>
      <c r="C15" s="76">
        <v>0</v>
      </c>
      <c r="D15" s="76">
        <v>3</v>
      </c>
      <c r="E15" s="75">
        <f t="shared" si="2"/>
        <v>9</v>
      </c>
      <c r="F15" s="76">
        <v>0</v>
      </c>
      <c r="G15" s="76">
        <v>9</v>
      </c>
      <c r="H15" s="77"/>
      <c r="I15" s="48"/>
      <c r="J15" s="47"/>
      <c r="K15" s="48"/>
    </row>
    <row r="16" spans="1:11" s="57" customFormat="1" ht="22.5" customHeight="1">
      <c r="A16" s="54" t="s">
        <v>60</v>
      </c>
      <c r="B16" s="75">
        <f t="shared" si="1"/>
        <v>3</v>
      </c>
      <c r="C16" s="76">
        <v>0</v>
      </c>
      <c r="D16" s="76">
        <v>3</v>
      </c>
      <c r="E16" s="75">
        <f t="shared" si="2"/>
        <v>12</v>
      </c>
      <c r="F16" s="76">
        <v>0</v>
      </c>
      <c r="G16" s="76">
        <v>12</v>
      </c>
      <c r="H16" s="77"/>
      <c r="I16" s="48"/>
      <c r="J16" s="47"/>
      <c r="K16" s="48"/>
    </row>
    <row r="17" spans="1:11" s="57" customFormat="1" ht="33" customHeight="1">
      <c r="A17" s="54" t="s">
        <v>61</v>
      </c>
      <c r="B17" s="75">
        <f t="shared" si="1"/>
        <v>3</v>
      </c>
      <c r="C17" s="76">
        <v>1</v>
      </c>
      <c r="D17" s="76">
        <v>2</v>
      </c>
      <c r="E17" s="75">
        <f t="shared" si="2"/>
        <v>13</v>
      </c>
      <c r="F17" s="76">
        <v>6</v>
      </c>
      <c r="G17" s="76">
        <v>7</v>
      </c>
      <c r="H17" s="77"/>
      <c r="I17" s="48"/>
      <c r="J17" s="47"/>
      <c r="K17" s="48"/>
    </row>
    <row r="18" spans="1:11" s="57" customFormat="1" ht="33" customHeight="1">
      <c r="A18" s="54" t="s">
        <v>62</v>
      </c>
      <c r="B18" s="75">
        <f t="shared" si="1"/>
        <v>2</v>
      </c>
      <c r="C18" s="76">
        <v>0</v>
      </c>
      <c r="D18" s="76">
        <v>2</v>
      </c>
      <c r="E18" s="75">
        <f t="shared" si="2"/>
        <v>13</v>
      </c>
      <c r="F18" s="76">
        <v>0</v>
      </c>
      <c r="G18" s="76">
        <v>13</v>
      </c>
      <c r="H18" s="77"/>
      <c r="I18" s="48"/>
      <c r="J18" s="47"/>
      <c r="K18" s="48"/>
    </row>
    <row r="19" spans="1:11" s="57" customFormat="1" ht="22.5" customHeight="1">
      <c r="A19" s="54" t="s">
        <v>63</v>
      </c>
      <c r="B19" s="75">
        <f t="shared" si="1"/>
        <v>1</v>
      </c>
      <c r="C19" s="76">
        <v>0</v>
      </c>
      <c r="D19" s="76">
        <v>1</v>
      </c>
      <c r="E19" s="75">
        <f t="shared" si="2"/>
        <v>6</v>
      </c>
      <c r="F19" s="76">
        <v>0</v>
      </c>
      <c r="G19" s="76">
        <v>6</v>
      </c>
      <c r="H19" s="77"/>
      <c r="I19" s="48"/>
      <c r="J19" s="47"/>
      <c r="K19" s="48"/>
    </row>
    <row r="20" spans="1:11" s="57" customFormat="1" ht="22.5" customHeight="1">
      <c r="A20" s="54" t="s">
        <v>64</v>
      </c>
      <c r="B20" s="75">
        <f t="shared" si="1"/>
        <v>5</v>
      </c>
      <c r="C20" s="76">
        <v>0</v>
      </c>
      <c r="D20" s="79">
        <v>5</v>
      </c>
      <c r="E20" s="76">
        <f t="shared" si="2"/>
        <v>16</v>
      </c>
      <c r="F20" s="76">
        <v>0</v>
      </c>
      <c r="G20" s="79">
        <v>16</v>
      </c>
      <c r="H20" s="77"/>
      <c r="I20" s="48"/>
      <c r="J20" s="47"/>
      <c r="K20" s="48"/>
    </row>
    <row r="21" spans="1:11" s="57" customFormat="1" ht="33" customHeight="1">
      <c r="A21" s="54" t="s">
        <v>65</v>
      </c>
      <c r="B21" s="76">
        <f t="shared" si="1"/>
        <v>0</v>
      </c>
      <c r="C21" s="76">
        <v>0</v>
      </c>
      <c r="D21" s="79">
        <v>0</v>
      </c>
      <c r="E21" s="76">
        <f t="shared" si="2"/>
        <v>0</v>
      </c>
      <c r="F21" s="76">
        <v>0</v>
      </c>
      <c r="G21" s="79">
        <v>0</v>
      </c>
      <c r="H21" s="77"/>
      <c r="I21" s="48"/>
      <c r="J21" s="47"/>
      <c r="K21" s="48"/>
    </row>
    <row r="22" spans="1:11" s="57" customFormat="1" ht="33" customHeight="1">
      <c r="A22" s="54" t="s">
        <v>66</v>
      </c>
      <c r="B22" s="75">
        <f t="shared" si="1"/>
        <v>2</v>
      </c>
      <c r="C22" s="76">
        <v>0</v>
      </c>
      <c r="D22" s="76">
        <v>2</v>
      </c>
      <c r="E22" s="75">
        <f t="shared" si="2"/>
        <v>9</v>
      </c>
      <c r="F22" s="76">
        <v>0</v>
      </c>
      <c r="G22" s="76">
        <v>9</v>
      </c>
      <c r="H22" s="77"/>
      <c r="I22" s="48"/>
      <c r="J22" s="47"/>
      <c r="K22" s="48"/>
    </row>
    <row r="23" spans="1:11" s="57" customFormat="1" ht="33" customHeight="1">
      <c r="A23" s="54" t="s">
        <v>67</v>
      </c>
      <c r="B23" s="75">
        <f t="shared" si="1"/>
        <v>1</v>
      </c>
      <c r="C23" s="76">
        <v>0</v>
      </c>
      <c r="D23" s="76">
        <v>1</v>
      </c>
      <c r="E23" s="75">
        <f t="shared" si="2"/>
        <v>1</v>
      </c>
      <c r="F23" s="76">
        <v>0</v>
      </c>
      <c r="G23" s="76">
        <v>1</v>
      </c>
      <c r="H23" s="77"/>
      <c r="I23" s="48"/>
      <c r="J23" s="47"/>
      <c r="K23" s="48"/>
    </row>
    <row r="24" spans="1:11" s="57" customFormat="1" ht="22.5" customHeight="1">
      <c r="A24" s="54" t="s">
        <v>68</v>
      </c>
      <c r="B24" s="75">
        <f t="shared" si="1"/>
        <v>1</v>
      </c>
      <c r="C24" s="76">
        <v>1</v>
      </c>
      <c r="D24" s="76">
        <v>0</v>
      </c>
      <c r="E24" s="75">
        <f t="shared" si="2"/>
        <v>5</v>
      </c>
      <c r="F24" s="76">
        <v>5</v>
      </c>
      <c r="G24" s="76">
        <v>0</v>
      </c>
      <c r="H24" s="77"/>
      <c r="I24" s="48"/>
      <c r="J24" s="47"/>
      <c r="K24" s="48"/>
    </row>
    <row r="25" spans="1:11" s="57" customFormat="1" ht="22.5" customHeight="1">
      <c r="A25" s="54" t="s">
        <v>69</v>
      </c>
      <c r="B25" s="75">
        <f t="shared" si="1"/>
        <v>1</v>
      </c>
      <c r="C25" s="76">
        <v>0</v>
      </c>
      <c r="D25" s="76">
        <v>1</v>
      </c>
      <c r="E25" s="75">
        <f t="shared" si="2"/>
        <v>4</v>
      </c>
      <c r="F25" s="76">
        <v>0</v>
      </c>
      <c r="G25" s="76">
        <v>4</v>
      </c>
      <c r="H25" s="77"/>
      <c r="I25" s="48"/>
      <c r="J25" s="47"/>
      <c r="K25" s="48"/>
    </row>
    <row r="26" spans="1:11" s="57" customFormat="1" ht="33" customHeight="1">
      <c r="A26" s="54" t="s">
        <v>70</v>
      </c>
      <c r="B26" s="75">
        <f t="shared" si="1"/>
        <v>1</v>
      </c>
      <c r="C26" s="76">
        <v>0</v>
      </c>
      <c r="D26" s="76">
        <v>1</v>
      </c>
      <c r="E26" s="75">
        <f t="shared" si="2"/>
        <v>3</v>
      </c>
      <c r="F26" s="76">
        <v>0</v>
      </c>
      <c r="G26" s="1079">
        <v>3</v>
      </c>
      <c r="H26" s="77"/>
      <c r="I26" s="48"/>
      <c r="J26" s="47"/>
      <c r="K26" s="48"/>
    </row>
    <row r="27" spans="1:10" ht="9" customHeight="1">
      <c r="A27" s="80"/>
      <c r="B27" s="81"/>
      <c r="C27" s="81"/>
      <c r="D27" s="81"/>
      <c r="E27" s="82"/>
      <c r="F27" s="81"/>
      <c r="G27" s="81"/>
      <c r="H27" s="83"/>
      <c r="J27" s="47"/>
    </row>
    <row r="29" spans="2:8" ht="13.5">
      <c r="B29" s="65"/>
      <c r="C29" s="65"/>
      <c r="D29" s="65"/>
      <c r="E29" s="65"/>
      <c r="F29" s="65"/>
      <c r="G29" s="65"/>
      <c r="H29" s="65"/>
    </row>
  </sheetData>
  <sheetProtection/>
  <mergeCells count="5">
    <mergeCell ref="A3:A5"/>
    <mergeCell ref="H3:H5"/>
    <mergeCell ref="E3:G4"/>
    <mergeCell ref="B2:D2"/>
    <mergeCell ref="B3:D4"/>
  </mergeCells>
  <conditionalFormatting sqref="A1:IV65536">
    <cfRule type="expression" priority="1" dxfId="6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54.xml><?xml version="1.0" encoding="utf-8"?>
<worksheet xmlns="http://schemas.openxmlformats.org/spreadsheetml/2006/main" xmlns:r="http://schemas.openxmlformats.org/officeDocument/2006/relationships">
  <sheetPr codeName="Sheet55">
    <tabColor theme="5" tint="0.5999900102615356"/>
  </sheetPr>
  <dimension ref="A1:T36"/>
  <sheetViews>
    <sheetView showGridLines="0" zoomScaleSheetLayoutView="100" workbookViewId="0" topLeftCell="A1">
      <selection activeCell="J34" sqref="J34"/>
    </sheetView>
  </sheetViews>
  <sheetFormatPr defaultColWidth="9.00390625" defaultRowHeight="13.5"/>
  <cols>
    <col min="1" max="1" width="9.125" style="48" customWidth="1"/>
    <col min="2" max="4" width="6.625" style="48" customWidth="1"/>
    <col min="5" max="16" width="5.625" style="48" customWidth="1"/>
    <col min="17" max="16384" width="9.00390625" style="48" customWidth="1"/>
  </cols>
  <sheetData>
    <row r="1" s="39" customFormat="1" ht="19.5" customHeight="1">
      <c r="A1" s="38" t="s">
        <v>98</v>
      </c>
    </row>
    <row r="2" s="39" customFormat="1" ht="19.5" customHeight="1"/>
    <row r="3" spans="1:16" s="40" customFormat="1" ht="16.5" customHeight="1">
      <c r="A3" s="1639" t="s">
        <v>94</v>
      </c>
      <c r="B3" s="1633" t="s">
        <v>99</v>
      </c>
      <c r="C3" s="1634"/>
      <c r="D3" s="1634"/>
      <c r="E3" s="1634"/>
      <c r="F3" s="1634"/>
      <c r="G3" s="1634"/>
      <c r="H3" s="1634"/>
      <c r="I3" s="1634"/>
      <c r="J3" s="1634"/>
      <c r="K3" s="1634"/>
      <c r="L3" s="1634"/>
      <c r="M3" s="1635"/>
      <c r="N3" s="1642" t="s">
        <v>100</v>
      </c>
      <c r="O3" s="1643"/>
      <c r="P3" s="1644"/>
    </row>
    <row r="4" spans="1:16" s="40" customFormat="1" ht="16.5" customHeight="1">
      <c r="A4" s="1640"/>
      <c r="B4" s="1633" t="s">
        <v>614</v>
      </c>
      <c r="C4" s="1634"/>
      <c r="D4" s="1635"/>
      <c r="E4" s="1633" t="s">
        <v>101</v>
      </c>
      <c r="F4" s="1634"/>
      <c r="G4" s="1635"/>
      <c r="H4" s="1633" t="s">
        <v>102</v>
      </c>
      <c r="I4" s="1634"/>
      <c r="J4" s="1635"/>
      <c r="K4" s="1633" t="s">
        <v>103</v>
      </c>
      <c r="L4" s="1634"/>
      <c r="M4" s="1635"/>
      <c r="N4" s="1645"/>
      <c r="O4" s="1646"/>
      <c r="P4" s="1647"/>
    </row>
    <row r="5" spans="1:16" s="40" customFormat="1" ht="16.5" customHeight="1">
      <c r="A5" s="1641"/>
      <c r="B5" s="41" t="s">
        <v>614</v>
      </c>
      <c r="C5" s="41" t="s">
        <v>615</v>
      </c>
      <c r="D5" s="42" t="s">
        <v>616</v>
      </c>
      <c r="E5" s="41" t="s">
        <v>614</v>
      </c>
      <c r="F5" s="41" t="s">
        <v>615</v>
      </c>
      <c r="G5" s="41" t="s">
        <v>616</v>
      </c>
      <c r="H5" s="41" t="s">
        <v>614</v>
      </c>
      <c r="I5" s="41" t="s">
        <v>615</v>
      </c>
      <c r="J5" s="41" t="s">
        <v>616</v>
      </c>
      <c r="K5" s="41" t="s">
        <v>614</v>
      </c>
      <c r="L5" s="41" t="s">
        <v>615</v>
      </c>
      <c r="M5" s="42" t="s">
        <v>616</v>
      </c>
      <c r="N5" s="41" t="s">
        <v>614</v>
      </c>
      <c r="O5" s="41" t="s">
        <v>615</v>
      </c>
      <c r="P5" s="41" t="s">
        <v>616</v>
      </c>
    </row>
    <row r="6" spans="1:20" s="49" customFormat="1" ht="15" customHeight="1">
      <c r="A6" s="43" t="s">
        <v>1046</v>
      </c>
      <c r="B6" s="44">
        <f>SUM(B10:B29)</f>
        <v>9431</v>
      </c>
      <c r="C6" s="45">
        <f aca="true" t="shared" si="0" ref="C6:P6">SUM(C10:C29)</f>
        <v>4777</v>
      </c>
      <c r="D6" s="45">
        <f t="shared" si="0"/>
        <v>4654</v>
      </c>
      <c r="E6" s="45">
        <f t="shared" si="0"/>
        <v>2812</v>
      </c>
      <c r="F6" s="45">
        <f t="shared" si="0"/>
        <v>1435</v>
      </c>
      <c r="G6" s="45">
        <f t="shared" si="0"/>
        <v>1377</v>
      </c>
      <c r="H6" s="45">
        <f t="shared" si="0"/>
        <v>3361</v>
      </c>
      <c r="I6" s="45">
        <f t="shared" si="0"/>
        <v>1668</v>
      </c>
      <c r="J6" s="45">
        <f t="shared" si="0"/>
        <v>1693</v>
      </c>
      <c r="K6" s="45">
        <f t="shared" si="0"/>
        <v>3258</v>
      </c>
      <c r="L6" s="45">
        <f t="shared" si="0"/>
        <v>1674</v>
      </c>
      <c r="M6" s="45">
        <f t="shared" si="0"/>
        <v>1584</v>
      </c>
      <c r="N6" s="44">
        <f t="shared" si="0"/>
        <v>744</v>
      </c>
      <c r="O6" s="45">
        <f t="shared" si="0"/>
        <v>74</v>
      </c>
      <c r="P6" s="46">
        <f t="shared" si="0"/>
        <v>670</v>
      </c>
      <c r="Q6" s="47"/>
      <c r="R6" s="48"/>
      <c r="S6" s="47"/>
      <c r="T6" s="48"/>
    </row>
    <row r="7" spans="1:20" s="49" customFormat="1" ht="22.5" customHeight="1">
      <c r="A7" s="43" t="s">
        <v>49</v>
      </c>
      <c r="B7" s="50">
        <f>SUM(C7:D7)</f>
        <v>83</v>
      </c>
      <c r="C7" s="51">
        <f>F7+I7+L7</f>
        <v>43</v>
      </c>
      <c r="D7" s="51">
        <f>G7+J7+M7</f>
        <v>40</v>
      </c>
      <c r="E7" s="51">
        <f aca="true" t="shared" si="1" ref="E7:E29">SUM(F7:G7)</f>
        <v>20</v>
      </c>
      <c r="F7" s="51">
        <v>10</v>
      </c>
      <c r="G7" s="51">
        <v>10</v>
      </c>
      <c r="H7" s="51">
        <f aca="true" t="shared" si="2" ref="H7:H29">SUM(I7:J7)</f>
        <v>32</v>
      </c>
      <c r="I7" s="51">
        <v>16</v>
      </c>
      <c r="J7" s="51">
        <v>16</v>
      </c>
      <c r="K7" s="51">
        <f aca="true" t="shared" si="3" ref="K7:K29">SUM(L7:M7)</f>
        <v>31</v>
      </c>
      <c r="L7" s="51">
        <v>17</v>
      </c>
      <c r="M7" s="51">
        <v>14</v>
      </c>
      <c r="N7" s="50">
        <f aca="true" t="shared" si="4" ref="N7:N29">SUM(O7:P7)</f>
        <v>6</v>
      </c>
      <c r="O7" s="52">
        <v>1</v>
      </c>
      <c r="P7" s="53">
        <v>5</v>
      </c>
      <c r="Q7" s="47"/>
      <c r="R7" s="48"/>
      <c r="S7" s="47"/>
      <c r="T7" s="48"/>
    </row>
    <row r="8" spans="1:20" s="49" customFormat="1" ht="22.5" customHeight="1">
      <c r="A8" s="43" t="s">
        <v>50</v>
      </c>
      <c r="B8" s="50">
        <f aca="true" t="shared" si="5" ref="B8:B29">SUM(C8:D8)</f>
        <v>783</v>
      </c>
      <c r="C8" s="51">
        <f>F8+I8+L8</f>
        <v>383</v>
      </c>
      <c r="D8" s="51">
        <f>G8+J8+M8</f>
        <v>400</v>
      </c>
      <c r="E8" s="51">
        <f t="shared" si="1"/>
        <v>213</v>
      </c>
      <c r="F8" s="51">
        <v>104</v>
      </c>
      <c r="G8" s="51">
        <v>109</v>
      </c>
      <c r="H8" s="51">
        <f t="shared" si="2"/>
        <v>279</v>
      </c>
      <c r="I8" s="51">
        <v>144</v>
      </c>
      <c r="J8" s="51">
        <v>135</v>
      </c>
      <c r="K8" s="51">
        <f t="shared" si="3"/>
        <v>291</v>
      </c>
      <c r="L8" s="51">
        <v>135</v>
      </c>
      <c r="M8" s="51">
        <v>156</v>
      </c>
      <c r="N8" s="50">
        <f t="shared" si="4"/>
        <v>65</v>
      </c>
      <c r="O8" s="51">
        <v>6</v>
      </c>
      <c r="P8" s="53">
        <v>59</v>
      </c>
      <c r="Q8" s="47"/>
      <c r="R8" s="48"/>
      <c r="S8" s="47"/>
      <c r="T8" s="48"/>
    </row>
    <row r="9" spans="1:20" s="49" customFormat="1" ht="22.5" customHeight="1">
      <c r="A9" s="43" t="s">
        <v>82</v>
      </c>
      <c r="B9" s="50">
        <f t="shared" si="5"/>
        <v>8565</v>
      </c>
      <c r="C9" s="51">
        <f>C6-C7-C8</f>
        <v>4351</v>
      </c>
      <c r="D9" s="51">
        <f>D6-D7-D8</f>
        <v>4214</v>
      </c>
      <c r="E9" s="51">
        <f t="shared" si="1"/>
        <v>2579</v>
      </c>
      <c r="F9" s="51">
        <f>F6-F7-F8</f>
        <v>1321</v>
      </c>
      <c r="G9" s="51">
        <f>G6-G7-G8</f>
        <v>1258</v>
      </c>
      <c r="H9" s="51">
        <f t="shared" si="2"/>
        <v>3050</v>
      </c>
      <c r="I9" s="51">
        <f>I6-I7-I8</f>
        <v>1508</v>
      </c>
      <c r="J9" s="51">
        <f>J6-J7-J8</f>
        <v>1542</v>
      </c>
      <c r="K9" s="51">
        <f t="shared" si="3"/>
        <v>2936</v>
      </c>
      <c r="L9" s="51">
        <f>L6-L7-L8</f>
        <v>1522</v>
      </c>
      <c r="M9" s="51">
        <f>M6-M7-M8</f>
        <v>1414</v>
      </c>
      <c r="N9" s="50">
        <f t="shared" si="4"/>
        <v>673</v>
      </c>
      <c r="O9" s="51">
        <f>O6-O7-O8</f>
        <v>67</v>
      </c>
      <c r="P9" s="53">
        <f>P6-P7-P8</f>
        <v>606</v>
      </c>
      <c r="Q9" s="47"/>
      <c r="R9" s="48"/>
      <c r="S9" s="47"/>
      <c r="T9" s="48"/>
    </row>
    <row r="10" spans="1:20" s="57" customFormat="1" ht="33" customHeight="1">
      <c r="A10" s="54" t="s">
        <v>83</v>
      </c>
      <c r="B10" s="55">
        <f t="shared" si="5"/>
        <v>3891</v>
      </c>
      <c r="C10" s="52">
        <f>F10+I10+L10</f>
        <v>1944</v>
      </c>
      <c r="D10" s="52">
        <f aca="true" t="shared" si="6" ref="D10:D29">G10+J10+M10</f>
        <v>1947</v>
      </c>
      <c r="E10" s="52">
        <f t="shared" si="1"/>
        <v>1179</v>
      </c>
      <c r="F10" s="52">
        <v>598</v>
      </c>
      <c r="G10" s="52">
        <v>581</v>
      </c>
      <c r="H10" s="52">
        <f t="shared" si="2"/>
        <v>1397</v>
      </c>
      <c r="I10" s="52">
        <v>678</v>
      </c>
      <c r="J10" s="52">
        <v>719</v>
      </c>
      <c r="K10" s="52">
        <f t="shared" si="3"/>
        <v>1315</v>
      </c>
      <c r="L10" s="52">
        <v>668</v>
      </c>
      <c r="M10" s="56">
        <v>647</v>
      </c>
      <c r="N10" s="55">
        <f t="shared" si="4"/>
        <v>314</v>
      </c>
      <c r="O10" s="52">
        <v>33</v>
      </c>
      <c r="P10" s="56">
        <v>281</v>
      </c>
      <c r="Q10" s="39"/>
      <c r="R10" s="48"/>
      <c r="S10" s="47"/>
      <c r="T10" s="48"/>
    </row>
    <row r="11" spans="1:20" s="57" customFormat="1" ht="22.5" customHeight="1">
      <c r="A11" s="54" t="s">
        <v>84</v>
      </c>
      <c r="B11" s="55">
        <f t="shared" si="5"/>
        <v>1236</v>
      </c>
      <c r="C11" s="52">
        <f aca="true" t="shared" si="7" ref="C11:C29">F11+I11+L11</f>
        <v>630</v>
      </c>
      <c r="D11" s="52">
        <f t="shared" si="6"/>
        <v>606</v>
      </c>
      <c r="E11" s="52">
        <f t="shared" si="1"/>
        <v>376</v>
      </c>
      <c r="F11" s="52">
        <v>182</v>
      </c>
      <c r="G11" s="52">
        <v>194</v>
      </c>
      <c r="H11" s="52">
        <f t="shared" si="2"/>
        <v>435</v>
      </c>
      <c r="I11" s="52">
        <v>223</v>
      </c>
      <c r="J11" s="52">
        <v>212</v>
      </c>
      <c r="K11" s="52">
        <f t="shared" si="3"/>
        <v>425</v>
      </c>
      <c r="L11" s="52">
        <v>225</v>
      </c>
      <c r="M11" s="56">
        <v>200</v>
      </c>
      <c r="N11" s="55">
        <f t="shared" si="4"/>
        <v>90</v>
      </c>
      <c r="O11" s="52">
        <v>6</v>
      </c>
      <c r="P11" s="56">
        <v>84</v>
      </c>
      <c r="Q11" s="47"/>
      <c r="R11" s="48"/>
      <c r="S11" s="47"/>
      <c r="T11" s="48"/>
    </row>
    <row r="12" spans="1:20" s="57" customFormat="1" ht="22.5" customHeight="1">
      <c r="A12" s="54" t="s">
        <v>85</v>
      </c>
      <c r="B12" s="55">
        <f t="shared" si="5"/>
        <v>1270</v>
      </c>
      <c r="C12" s="52">
        <f t="shared" si="7"/>
        <v>656</v>
      </c>
      <c r="D12" s="52">
        <f t="shared" si="6"/>
        <v>614</v>
      </c>
      <c r="E12" s="52">
        <f t="shared" si="1"/>
        <v>361</v>
      </c>
      <c r="F12" s="52">
        <v>178</v>
      </c>
      <c r="G12" s="52">
        <v>183</v>
      </c>
      <c r="H12" s="52">
        <f t="shared" si="2"/>
        <v>448</v>
      </c>
      <c r="I12" s="52">
        <v>228</v>
      </c>
      <c r="J12" s="52">
        <v>220</v>
      </c>
      <c r="K12" s="52">
        <f t="shared" si="3"/>
        <v>461</v>
      </c>
      <c r="L12" s="52">
        <v>250</v>
      </c>
      <c r="M12" s="56">
        <v>211</v>
      </c>
      <c r="N12" s="55">
        <f t="shared" si="4"/>
        <v>82</v>
      </c>
      <c r="O12" s="52">
        <v>3</v>
      </c>
      <c r="P12" s="56">
        <v>79</v>
      </c>
      <c r="Q12" s="47"/>
      <c r="R12" s="48"/>
      <c r="S12" s="47"/>
      <c r="T12" s="48"/>
    </row>
    <row r="13" spans="1:20" s="57" customFormat="1" ht="22.5" customHeight="1">
      <c r="A13" s="54" t="s">
        <v>86</v>
      </c>
      <c r="B13" s="55">
        <f t="shared" si="5"/>
        <v>40</v>
      </c>
      <c r="C13" s="52">
        <f t="shared" si="7"/>
        <v>19</v>
      </c>
      <c r="D13" s="52">
        <f t="shared" si="6"/>
        <v>21</v>
      </c>
      <c r="E13" s="52">
        <f t="shared" si="1"/>
        <v>11</v>
      </c>
      <c r="F13" s="52">
        <v>7</v>
      </c>
      <c r="G13" s="52">
        <v>4</v>
      </c>
      <c r="H13" s="52">
        <f t="shared" si="2"/>
        <v>18</v>
      </c>
      <c r="I13" s="52">
        <v>6</v>
      </c>
      <c r="J13" s="52">
        <v>12</v>
      </c>
      <c r="K13" s="52">
        <f t="shared" si="3"/>
        <v>11</v>
      </c>
      <c r="L13" s="52">
        <v>6</v>
      </c>
      <c r="M13" s="56">
        <v>5</v>
      </c>
      <c r="N13" s="55">
        <f t="shared" si="4"/>
        <v>3</v>
      </c>
      <c r="O13" s="52">
        <v>0</v>
      </c>
      <c r="P13" s="56">
        <v>3</v>
      </c>
      <c r="Q13" s="47"/>
      <c r="R13" s="48"/>
      <c r="S13" s="47"/>
      <c r="T13" s="48"/>
    </row>
    <row r="14" spans="1:20" s="57" customFormat="1" ht="22.5" customHeight="1">
      <c r="A14" s="54" t="s">
        <v>87</v>
      </c>
      <c r="B14" s="55">
        <f t="shared" si="5"/>
        <v>414</v>
      </c>
      <c r="C14" s="52">
        <f t="shared" si="7"/>
        <v>199</v>
      </c>
      <c r="D14" s="52">
        <f t="shared" si="6"/>
        <v>215</v>
      </c>
      <c r="E14" s="52">
        <f t="shared" si="1"/>
        <v>125</v>
      </c>
      <c r="F14" s="52">
        <v>70</v>
      </c>
      <c r="G14" s="52">
        <v>55</v>
      </c>
      <c r="H14" s="52">
        <f t="shared" si="2"/>
        <v>136</v>
      </c>
      <c r="I14" s="52">
        <v>64</v>
      </c>
      <c r="J14" s="52">
        <v>72</v>
      </c>
      <c r="K14" s="52">
        <f t="shared" si="3"/>
        <v>153</v>
      </c>
      <c r="L14" s="52">
        <v>65</v>
      </c>
      <c r="M14" s="56">
        <v>88</v>
      </c>
      <c r="N14" s="55">
        <f t="shared" si="4"/>
        <v>33</v>
      </c>
      <c r="O14" s="52">
        <v>2</v>
      </c>
      <c r="P14" s="56">
        <v>31</v>
      </c>
      <c r="Q14" s="47"/>
      <c r="R14" s="48"/>
      <c r="S14" s="47"/>
      <c r="T14" s="48"/>
    </row>
    <row r="15" spans="1:20" s="57" customFormat="1" ht="22.5" customHeight="1">
      <c r="A15" s="54" t="s">
        <v>88</v>
      </c>
      <c r="B15" s="1038">
        <f t="shared" si="5"/>
        <v>288</v>
      </c>
      <c r="C15" s="52">
        <f t="shared" si="7"/>
        <v>152</v>
      </c>
      <c r="D15" s="52">
        <f t="shared" si="6"/>
        <v>136</v>
      </c>
      <c r="E15" s="52">
        <f t="shared" si="1"/>
        <v>78</v>
      </c>
      <c r="F15" s="52">
        <v>39</v>
      </c>
      <c r="G15" s="52">
        <v>39</v>
      </c>
      <c r="H15" s="52">
        <f t="shared" si="2"/>
        <v>89</v>
      </c>
      <c r="I15" s="52">
        <v>43</v>
      </c>
      <c r="J15" s="52">
        <v>46</v>
      </c>
      <c r="K15" s="52">
        <f t="shared" si="3"/>
        <v>121</v>
      </c>
      <c r="L15" s="52">
        <v>70</v>
      </c>
      <c r="M15" s="56">
        <v>51</v>
      </c>
      <c r="N15" s="55">
        <f t="shared" si="4"/>
        <v>30</v>
      </c>
      <c r="O15" s="52">
        <v>5</v>
      </c>
      <c r="P15" s="56">
        <v>25</v>
      </c>
      <c r="Q15" s="47"/>
      <c r="R15" s="48"/>
      <c r="S15" s="47"/>
      <c r="T15" s="48"/>
    </row>
    <row r="16" spans="1:20" s="57" customFormat="1" ht="22.5" customHeight="1">
      <c r="A16" s="54" t="s">
        <v>89</v>
      </c>
      <c r="B16" s="55">
        <f t="shared" si="5"/>
        <v>104</v>
      </c>
      <c r="C16" s="52">
        <f t="shared" si="7"/>
        <v>53</v>
      </c>
      <c r="D16" s="52">
        <f t="shared" si="6"/>
        <v>51</v>
      </c>
      <c r="E16" s="52">
        <f t="shared" si="1"/>
        <v>32</v>
      </c>
      <c r="F16" s="52">
        <v>15</v>
      </c>
      <c r="G16" s="52">
        <v>17</v>
      </c>
      <c r="H16" s="52">
        <f t="shared" si="2"/>
        <v>34</v>
      </c>
      <c r="I16" s="52">
        <v>16</v>
      </c>
      <c r="J16" s="52">
        <v>18</v>
      </c>
      <c r="K16" s="52">
        <f t="shared" si="3"/>
        <v>38</v>
      </c>
      <c r="L16" s="52">
        <v>22</v>
      </c>
      <c r="M16" s="56">
        <v>16</v>
      </c>
      <c r="N16" s="55">
        <f t="shared" si="4"/>
        <v>13</v>
      </c>
      <c r="O16" s="52">
        <v>3</v>
      </c>
      <c r="P16" s="56">
        <v>10</v>
      </c>
      <c r="Q16" s="47"/>
      <c r="R16" s="48"/>
      <c r="S16" s="47"/>
      <c r="T16" s="48"/>
    </row>
    <row r="17" spans="1:20" s="57" customFormat="1" ht="22.5" customHeight="1">
      <c r="A17" s="54" t="s">
        <v>90</v>
      </c>
      <c r="B17" s="55">
        <f t="shared" si="5"/>
        <v>458</v>
      </c>
      <c r="C17" s="52">
        <f t="shared" si="7"/>
        <v>228</v>
      </c>
      <c r="D17" s="52">
        <f t="shared" si="6"/>
        <v>230</v>
      </c>
      <c r="E17" s="52">
        <f t="shared" si="1"/>
        <v>139</v>
      </c>
      <c r="F17" s="52">
        <v>68</v>
      </c>
      <c r="G17" s="52">
        <v>71</v>
      </c>
      <c r="H17" s="52">
        <f t="shared" si="2"/>
        <v>157</v>
      </c>
      <c r="I17" s="52">
        <v>77</v>
      </c>
      <c r="J17" s="52">
        <v>80</v>
      </c>
      <c r="K17" s="52">
        <f t="shared" si="3"/>
        <v>162</v>
      </c>
      <c r="L17" s="52">
        <v>83</v>
      </c>
      <c r="M17" s="56">
        <v>79</v>
      </c>
      <c r="N17" s="55">
        <f t="shared" si="4"/>
        <v>37</v>
      </c>
      <c r="O17" s="52">
        <v>3</v>
      </c>
      <c r="P17" s="56">
        <v>34</v>
      </c>
      <c r="Q17" s="47"/>
      <c r="R17" s="48"/>
      <c r="S17" s="47"/>
      <c r="T17" s="48"/>
    </row>
    <row r="18" spans="1:20" s="57" customFormat="1" ht="22.5" customHeight="1">
      <c r="A18" s="54" t="s">
        <v>59</v>
      </c>
      <c r="B18" s="55">
        <f t="shared" si="5"/>
        <v>181</v>
      </c>
      <c r="C18" s="52">
        <f t="shared" si="7"/>
        <v>95</v>
      </c>
      <c r="D18" s="52">
        <f t="shared" si="6"/>
        <v>86</v>
      </c>
      <c r="E18" s="52">
        <f t="shared" si="1"/>
        <v>61</v>
      </c>
      <c r="F18" s="52">
        <v>29</v>
      </c>
      <c r="G18" s="52">
        <v>32</v>
      </c>
      <c r="H18" s="52">
        <f t="shared" si="2"/>
        <v>66</v>
      </c>
      <c r="I18" s="52">
        <v>38</v>
      </c>
      <c r="J18" s="52">
        <v>28</v>
      </c>
      <c r="K18" s="52">
        <f t="shared" si="3"/>
        <v>54</v>
      </c>
      <c r="L18" s="52">
        <v>28</v>
      </c>
      <c r="M18" s="56">
        <v>26</v>
      </c>
      <c r="N18" s="55">
        <f t="shared" si="4"/>
        <v>17</v>
      </c>
      <c r="O18" s="52">
        <v>3</v>
      </c>
      <c r="P18" s="56">
        <v>14</v>
      </c>
      <c r="Q18" s="47"/>
      <c r="R18" s="48"/>
      <c r="S18" s="47"/>
      <c r="T18" s="48"/>
    </row>
    <row r="19" spans="1:20" s="57" customFormat="1" ht="22.5" customHeight="1">
      <c r="A19" s="54" t="s">
        <v>60</v>
      </c>
      <c r="B19" s="55">
        <f t="shared" si="5"/>
        <v>279</v>
      </c>
      <c r="C19" s="52">
        <f t="shared" si="7"/>
        <v>148</v>
      </c>
      <c r="D19" s="52">
        <f t="shared" si="6"/>
        <v>131</v>
      </c>
      <c r="E19" s="52">
        <f t="shared" si="1"/>
        <v>93</v>
      </c>
      <c r="F19" s="52">
        <v>56</v>
      </c>
      <c r="G19" s="52">
        <v>37</v>
      </c>
      <c r="H19" s="52">
        <f t="shared" si="2"/>
        <v>108</v>
      </c>
      <c r="I19" s="52">
        <v>54</v>
      </c>
      <c r="J19" s="52">
        <v>54</v>
      </c>
      <c r="K19" s="52">
        <f t="shared" si="3"/>
        <v>78</v>
      </c>
      <c r="L19" s="52">
        <v>38</v>
      </c>
      <c r="M19" s="56">
        <v>40</v>
      </c>
      <c r="N19" s="55">
        <f t="shared" si="4"/>
        <v>18</v>
      </c>
      <c r="O19" s="52">
        <v>3</v>
      </c>
      <c r="P19" s="56">
        <v>15</v>
      </c>
      <c r="Q19" s="47"/>
      <c r="R19" s="48"/>
      <c r="S19" s="47"/>
      <c r="T19" s="48"/>
    </row>
    <row r="20" spans="1:20" s="57" customFormat="1" ht="33" customHeight="1">
      <c r="A20" s="54" t="s">
        <v>61</v>
      </c>
      <c r="B20" s="55">
        <f t="shared" si="5"/>
        <v>249</v>
      </c>
      <c r="C20" s="52">
        <f t="shared" si="7"/>
        <v>117</v>
      </c>
      <c r="D20" s="52">
        <f t="shared" si="6"/>
        <v>132</v>
      </c>
      <c r="E20" s="52">
        <f t="shared" si="1"/>
        <v>74</v>
      </c>
      <c r="F20" s="52">
        <v>32</v>
      </c>
      <c r="G20" s="52">
        <v>42</v>
      </c>
      <c r="H20" s="52">
        <f t="shared" si="2"/>
        <v>91</v>
      </c>
      <c r="I20" s="52">
        <v>46</v>
      </c>
      <c r="J20" s="52">
        <v>45</v>
      </c>
      <c r="K20" s="52">
        <f t="shared" si="3"/>
        <v>84</v>
      </c>
      <c r="L20" s="52">
        <v>39</v>
      </c>
      <c r="M20" s="56">
        <v>45</v>
      </c>
      <c r="N20" s="55">
        <f t="shared" si="4"/>
        <v>22</v>
      </c>
      <c r="O20" s="52">
        <v>3</v>
      </c>
      <c r="P20" s="56">
        <v>19</v>
      </c>
      <c r="Q20" s="47"/>
      <c r="R20" s="48"/>
      <c r="S20" s="47"/>
      <c r="T20" s="48"/>
    </row>
    <row r="21" spans="1:20" s="57" customFormat="1" ht="33" customHeight="1">
      <c r="A21" s="54" t="s">
        <v>62</v>
      </c>
      <c r="B21" s="55">
        <f t="shared" si="5"/>
        <v>262</v>
      </c>
      <c r="C21" s="52">
        <f t="shared" si="7"/>
        <v>143</v>
      </c>
      <c r="D21" s="52">
        <f t="shared" si="6"/>
        <v>119</v>
      </c>
      <c r="E21" s="52">
        <f t="shared" si="1"/>
        <v>69</v>
      </c>
      <c r="F21" s="52">
        <v>43</v>
      </c>
      <c r="G21" s="52">
        <v>26</v>
      </c>
      <c r="H21" s="52">
        <f t="shared" si="2"/>
        <v>101</v>
      </c>
      <c r="I21" s="52">
        <v>49</v>
      </c>
      <c r="J21" s="52">
        <v>52</v>
      </c>
      <c r="K21" s="52">
        <f t="shared" si="3"/>
        <v>92</v>
      </c>
      <c r="L21" s="52">
        <v>51</v>
      </c>
      <c r="M21" s="56">
        <v>41</v>
      </c>
      <c r="N21" s="55">
        <f t="shared" si="4"/>
        <v>18</v>
      </c>
      <c r="O21" s="52">
        <v>2</v>
      </c>
      <c r="P21" s="56">
        <v>16</v>
      </c>
      <c r="Q21" s="47"/>
      <c r="R21" s="48"/>
      <c r="S21" s="47"/>
      <c r="T21" s="48"/>
    </row>
    <row r="22" spans="1:20" s="57" customFormat="1" ht="22.5" customHeight="1">
      <c r="A22" s="54" t="s">
        <v>63</v>
      </c>
      <c r="B22" s="55">
        <f t="shared" si="5"/>
        <v>153</v>
      </c>
      <c r="C22" s="52">
        <f t="shared" si="7"/>
        <v>79</v>
      </c>
      <c r="D22" s="52">
        <f t="shared" si="6"/>
        <v>74</v>
      </c>
      <c r="E22" s="52">
        <f t="shared" si="1"/>
        <v>42</v>
      </c>
      <c r="F22" s="52">
        <v>23</v>
      </c>
      <c r="G22" s="52">
        <v>19</v>
      </c>
      <c r="H22" s="52">
        <f t="shared" si="2"/>
        <v>56</v>
      </c>
      <c r="I22" s="52">
        <v>30</v>
      </c>
      <c r="J22" s="52">
        <v>26</v>
      </c>
      <c r="K22" s="52">
        <f t="shared" si="3"/>
        <v>55</v>
      </c>
      <c r="L22" s="52">
        <v>26</v>
      </c>
      <c r="M22" s="56">
        <v>29</v>
      </c>
      <c r="N22" s="55">
        <f t="shared" si="4"/>
        <v>12</v>
      </c>
      <c r="O22" s="52">
        <v>0</v>
      </c>
      <c r="P22" s="56">
        <v>12</v>
      </c>
      <c r="Q22" s="47"/>
      <c r="R22" s="48"/>
      <c r="S22" s="47"/>
      <c r="T22" s="48"/>
    </row>
    <row r="23" spans="1:20" s="57" customFormat="1" ht="22.5" customHeight="1">
      <c r="A23" s="54" t="s">
        <v>64</v>
      </c>
      <c r="B23" s="55">
        <f t="shared" si="5"/>
        <v>226</v>
      </c>
      <c r="C23" s="52">
        <f t="shared" si="7"/>
        <v>120</v>
      </c>
      <c r="D23" s="52">
        <f t="shared" si="6"/>
        <v>106</v>
      </c>
      <c r="E23" s="52">
        <f t="shared" si="1"/>
        <v>59</v>
      </c>
      <c r="F23" s="52">
        <v>31</v>
      </c>
      <c r="G23" s="52">
        <v>28</v>
      </c>
      <c r="H23" s="52">
        <f t="shared" si="2"/>
        <v>80</v>
      </c>
      <c r="I23" s="52">
        <v>41</v>
      </c>
      <c r="J23" s="52">
        <v>39</v>
      </c>
      <c r="K23" s="52">
        <f t="shared" si="3"/>
        <v>87</v>
      </c>
      <c r="L23" s="52">
        <v>48</v>
      </c>
      <c r="M23" s="56">
        <v>39</v>
      </c>
      <c r="N23" s="55">
        <f t="shared" si="4"/>
        <v>26</v>
      </c>
      <c r="O23" s="52">
        <v>5</v>
      </c>
      <c r="P23" s="56">
        <v>21</v>
      </c>
      <c r="Q23" s="47"/>
      <c r="R23" s="48"/>
      <c r="S23" s="47"/>
      <c r="T23" s="48"/>
    </row>
    <row r="24" spans="1:20" s="57" customFormat="1" ht="33" customHeight="1">
      <c r="A24" s="54" t="s">
        <v>65</v>
      </c>
      <c r="B24" s="52">
        <f t="shared" si="5"/>
        <v>0</v>
      </c>
      <c r="C24" s="52">
        <f t="shared" si="7"/>
        <v>0</v>
      </c>
      <c r="D24" s="52">
        <f t="shared" si="6"/>
        <v>0</v>
      </c>
      <c r="E24" s="52">
        <f t="shared" si="1"/>
        <v>0</v>
      </c>
      <c r="F24" s="52">
        <v>0</v>
      </c>
      <c r="G24" s="52">
        <v>0</v>
      </c>
      <c r="H24" s="52">
        <f t="shared" si="2"/>
        <v>0</v>
      </c>
      <c r="I24" s="52">
        <v>0</v>
      </c>
      <c r="J24" s="52">
        <v>0</v>
      </c>
      <c r="K24" s="52">
        <f t="shared" si="3"/>
        <v>0</v>
      </c>
      <c r="L24" s="52">
        <v>0</v>
      </c>
      <c r="M24" s="56">
        <v>0</v>
      </c>
      <c r="N24" s="55">
        <f t="shared" si="4"/>
        <v>0</v>
      </c>
      <c r="O24" s="52">
        <v>0</v>
      </c>
      <c r="P24" s="56">
        <v>0</v>
      </c>
      <c r="Q24" s="47"/>
      <c r="R24" s="48"/>
      <c r="S24" s="47"/>
      <c r="T24" s="48"/>
    </row>
    <row r="25" spans="1:20" s="57" customFormat="1" ht="33" customHeight="1">
      <c r="A25" s="54" t="s">
        <v>66</v>
      </c>
      <c r="B25" s="55">
        <f t="shared" si="5"/>
        <v>148</v>
      </c>
      <c r="C25" s="52">
        <f t="shared" si="7"/>
        <v>76</v>
      </c>
      <c r="D25" s="52">
        <f t="shared" si="6"/>
        <v>72</v>
      </c>
      <c r="E25" s="52">
        <f t="shared" si="1"/>
        <v>47</v>
      </c>
      <c r="F25" s="52">
        <v>27</v>
      </c>
      <c r="G25" s="52">
        <v>20</v>
      </c>
      <c r="H25" s="52">
        <f t="shared" si="2"/>
        <v>55</v>
      </c>
      <c r="I25" s="52">
        <v>31</v>
      </c>
      <c r="J25" s="52">
        <v>24</v>
      </c>
      <c r="K25" s="52">
        <f t="shared" si="3"/>
        <v>46</v>
      </c>
      <c r="L25" s="52">
        <v>18</v>
      </c>
      <c r="M25" s="56">
        <v>28</v>
      </c>
      <c r="N25" s="55">
        <f t="shared" si="4"/>
        <v>8</v>
      </c>
      <c r="O25" s="52">
        <v>1</v>
      </c>
      <c r="P25" s="56">
        <v>7</v>
      </c>
      <c r="Q25" s="47"/>
      <c r="R25" s="48"/>
      <c r="S25" s="47"/>
      <c r="T25" s="48"/>
    </row>
    <row r="26" spans="1:20" s="57" customFormat="1" ht="33" customHeight="1">
      <c r="A26" s="54" t="s">
        <v>67</v>
      </c>
      <c r="B26" s="55">
        <f t="shared" si="5"/>
        <v>10</v>
      </c>
      <c r="C26" s="52">
        <f t="shared" si="7"/>
        <v>7</v>
      </c>
      <c r="D26" s="52">
        <f t="shared" si="6"/>
        <v>3</v>
      </c>
      <c r="E26" s="52">
        <f t="shared" si="1"/>
        <v>2</v>
      </c>
      <c r="F26" s="52">
        <v>2</v>
      </c>
      <c r="G26" s="52">
        <v>0</v>
      </c>
      <c r="H26" s="52">
        <f t="shared" si="2"/>
        <v>7</v>
      </c>
      <c r="I26" s="52">
        <v>5</v>
      </c>
      <c r="J26" s="52">
        <v>2</v>
      </c>
      <c r="K26" s="52">
        <f t="shared" si="3"/>
        <v>1</v>
      </c>
      <c r="L26" s="52">
        <v>0</v>
      </c>
      <c r="M26" s="56">
        <v>1</v>
      </c>
      <c r="N26" s="55">
        <f t="shared" si="4"/>
        <v>3</v>
      </c>
      <c r="O26" s="52">
        <v>1</v>
      </c>
      <c r="P26" s="56">
        <v>2</v>
      </c>
      <c r="Q26" s="47"/>
      <c r="R26" s="48"/>
      <c r="S26" s="47"/>
      <c r="T26" s="48"/>
    </row>
    <row r="27" spans="1:20" s="57" customFormat="1" ht="22.5" customHeight="1">
      <c r="A27" s="54" t="s">
        <v>68</v>
      </c>
      <c r="B27" s="55">
        <f t="shared" si="5"/>
        <v>117</v>
      </c>
      <c r="C27" s="52">
        <f t="shared" si="7"/>
        <v>54</v>
      </c>
      <c r="D27" s="52">
        <f t="shared" si="6"/>
        <v>63</v>
      </c>
      <c r="E27" s="52">
        <f t="shared" si="1"/>
        <v>37</v>
      </c>
      <c r="F27" s="52">
        <v>17</v>
      </c>
      <c r="G27" s="52">
        <v>20</v>
      </c>
      <c r="H27" s="52">
        <f t="shared" si="2"/>
        <v>40</v>
      </c>
      <c r="I27" s="52">
        <v>21</v>
      </c>
      <c r="J27" s="52">
        <v>19</v>
      </c>
      <c r="K27" s="52">
        <f t="shared" si="3"/>
        <v>40</v>
      </c>
      <c r="L27" s="52">
        <v>16</v>
      </c>
      <c r="M27" s="56">
        <v>24</v>
      </c>
      <c r="N27" s="55">
        <f t="shared" si="4"/>
        <v>6</v>
      </c>
      <c r="O27" s="52">
        <v>0</v>
      </c>
      <c r="P27" s="56">
        <v>6</v>
      </c>
      <c r="Q27" s="47"/>
      <c r="R27" s="48"/>
      <c r="S27" s="47"/>
      <c r="T27" s="48"/>
    </row>
    <row r="28" spans="1:20" s="57" customFormat="1" ht="22.5" customHeight="1">
      <c r="A28" s="54" t="s">
        <v>69</v>
      </c>
      <c r="B28" s="55">
        <f t="shared" si="5"/>
        <v>91</v>
      </c>
      <c r="C28" s="52">
        <f t="shared" si="7"/>
        <v>48</v>
      </c>
      <c r="D28" s="52">
        <f t="shared" si="6"/>
        <v>43</v>
      </c>
      <c r="E28" s="52">
        <f t="shared" si="1"/>
        <v>20</v>
      </c>
      <c r="F28" s="52">
        <v>12</v>
      </c>
      <c r="G28" s="52">
        <v>8</v>
      </c>
      <c r="H28" s="52">
        <f t="shared" si="2"/>
        <v>37</v>
      </c>
      <c r="I28" s="52">
        <v>15</v>
      </c>
      <c r="J28" s="52">
        <v>22</v>
      </c>
      <c r="K28" s="52">
        <f t="shared" si="3"/>
        <v>34</v>
      </c>
      <c r="L28" s="52">
        <v>21</v>
      </c>
      <c r="M28" s="56">
        <v>13</v>
      </c>
      <c r="N28" s="55">
        <f t="shared" si="4"/>
        <v>9</v>
      </c>
      <c r="O28" s="52">
        <v>1</v>
      </c>
      <c r="P28" s="56">
        <v>8</v>
      </c>
      <c r="Q28" s="47"/>
      <c r="R28" s="48"/>
      <c r="S28" s="47"/>
      <c r="T28" s="48"/>
    </row>
    <row r="29" spans="1:20" s="57" customFormat="1" ht="33" customHeight="1">
      <c r="A29" s="54" t="s">
        <v>70</v>
      </c>
      <c r="B29" s="55">
        <f t="shared" si="5"/>
        <v>14</v>
      </c>
      <c r="C29" s="52">
        <f t="shared" si="7"/>
        <v>9</v>
      </c>
      <c r="D29" s="52">
        <f t="shared" si="6"/>
        <v>5</v>
      </c>
      <c r="E29" s="52">
        <f t="shared" si="1"/>
        <v>7</v>
      </c>
      <c r="F29" s="52">
        <v>6</v>
      </c>
      <c r="G29" s="52">
        <v>1</v>
      </c>
      <c r="H29" s="52">
        <f t="shared" si="2"/>
        <v>6</v>
      </c>
      <c r="I29" s="52">
        <v>3</v>
      </c>
      <c r="J29" s="52">
        <v>3</v>
      </c>
      <c r="K29" s="52">
        <f t="shared" si="3"/>
        <v>1</v>
      </c>
      <c r="L29" s="52">
        <v>0</v>
      </c>
      <c r="M29" s="56">
        <v>1</v>
      </c>
      <c r="N29" s="55">
        <f t="shared" si="4"/>
        <v>3</v>
      </c>
      <c r="O29" s="52">
        <v>0</v>
      </c>
      <c r="P29" s="56">
        <v>3</v>
      </c>
      <c r="Q29" s="47"/>
      <c r="R29" s="48"/>
      <c r="S29" s="47"/>
      <c r="T29" s="48"/>
    </row>
    <row r="30" spans="1:20" s="57" customFormat="1" ht="9" customHeight="1">
      <c r="A30" s="58"/>
      <c r="B30" s="59"/>
      <c r="C30" s="59"/>
      <c r="D30" s="59"/>
      <c r="E30" s="59"/>
      <c r="F30" s="59"/>
      <c r="G30" s="59"/>
      <c r="H30" s="59"/>
      <c r="I30" s="59"/>
      <c r="J30" s="59"/>
      <c r="K30" s="59"/>
      <c r="L30" s="59"/>
      <c r="M30" s="60"/>
      <c r="N30" s="61"/>
      <c r="O30" s="62"/>
      <c r="P30" s="63"/>
      <c r="Q30" s="47"/>
      <c r="R30" s="39"/>
      <c r="S30" s="39"/>
      <c r="T30" s="39"/>
    </row>
    <row r="31" spans="2:20" s="39" customFormat="1" ht="21" customHeight="1">
      <c r="B31" s="64"/>
      <c r="Q31" s="47"/>
      <c r="R31" s="48"/>
      <c r="S31" s="48"/>
      <c r="T31" s="48"/>
    </row>
    <row r="32" spans="2:17" ht="13.5">
      <c r="B32" s="65"/>
      <c r="C32" s="65"/>
      <c r="D32" s="65"/>
      <c r="E32" s="65"/>
      <c r="F32" s="65"/>
      <c r="G32" s="65"/>
      <c r="H32" s="65"/>
      <c r="I32" s="65"/>
      <c r="J32" s="65"/>
      <c r="K32" s="65"/>
      <c r="L32" s="65"/>
      <c r="M32" s="65"/>
      <c r="N32" s="65"/>
      <c r="O32" s="65"/>
      <c r="P32" s="65"/>
      <c r="Q32" s="47"/>
    </row>
    <row r="33" ht="13.5">
      <c r="Q33" s="47"/>
    </row>
    <row r="34" ht="13.5">
      <c r="Q34" s="47"/>
    </row>
    <row r="35" spans="2:17" ht="13.5">
      <c r="B35" s="65"/>
      <c r="C35" s="65"/>
      <c r="D35" s="65"/>
      <c r="E35" s="65"/>
      <c r="F35" s="65"/>
      <c r="G35" s="65"/>
      <c r="H35" s="65"/>
      <c r="I35" s="65"/>
      <c r="J35" s="65"/>
      <c r="K35" s="65"/>
      <c r="L35" s="65"/>
      <c r="M35" s="65"/>
      <c r="N35" s="65"/>
      <c r="O35" s="65"/>
      <c r="P35" s="65"/>
      <c r="Q35" s="47"/>
    </row>
    <row r="36" ht="13.5">
      <c r="Q36" s="47"/>
    </row>
  </sheetData>
  <sheetProtection/>
  <mergeCells count="7">
    <mergeCell ref="A3:A5"/>
    <mergeCell ref="N3:P4"/>
    <mergeCell ref="B3:M3"/>
    <mergeCell ref="K4:M4"/>
    <mergeCell ref="B4:D4"/>
    <mergeCell ref="E4:G4"/>
    <mergeCell ref="H4:J4"/>
  </mergeCells>
  <conditionalFormatting sqref="A1:IV65536">
    <cfRule type="expression" priority="1" dxfId="6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89" r:id="rId1"/>
  <headerFooter alignWithMargins="0">
    <oddFooter>&amp;C&amp;A</oddFooter>
  </headerFooter>
</worksheet>
</file>

<file path=xl/worksheets/sheet55.xml><?xml version="1.0" encoding="utf-8"?>
<worksheet xmlns="http://schemas.openxmlformats.org/spreadsheetml/2006/main" xmlns:r="http://schemas.openxmlformats.org/officeDocument/2006/relationships">
  <sheetPr codeName="Sheet56">
    <tabColor theme="5" tint="0.5999900102615356"/>
  </sheetPr>
  <dimension ref="A15:B40"/>
  <sheetViews>
    <sheetView zoomScalePageLayoutView="0" workbookViewId="0" topLeftCell="A1">
      <selection activeCell="J34" sqref="J34"/>
    </sheetView>
  </sheetViews>
  <sheetFormatPr defaultColWidth="9.00390625" defaultRowHeight="13.5"/>
  <cols>
    <col min="1" max="1" width="81.625" style="32" customWidth="1"/>
    <col min="2" max="16384" width="9.00390625" style="32" customWidth="1"/>
  </cols>
  <sheetData>
    <row r="15" ht="13.5">
      <c r="B15" s="35"/>
    </row>
    <row r="40" ht="182.25" customHeight="1">
      <c r="A40" s="37" t="s">
        <v>1258</v>
      </c>
    </row>
  </sheetData>
  <sheetProtection/>
  <printOptions/>
  <pageMargins left="0.984251968503937" right="0.5905511811023623" top="0.984251968503937" bottom="0.7874015748031497" header="0.5118110236220472" footer="0.5905511811023623"/>
  <pageSetup blackAndWhite="1" horizontalDpi="600" verticalDpi="600" orientation="portrait" paperSize="9" r:id="rId1"/>
</worksheet>
</file>

<file path=xl/worksheets/sheet56.xml><?xml version="1.0" encoding="utf-8"?>
<worksheet xmlns="http://schemas.openxmlformats.org/spreadsheetml/2006/main" xmlns:r="http://schemas.openxmlformats.org/officeDocument/2006/relationships">
  <sheetPr>
    <tabColor theme="5" tint="0.5999900102615356"/>
  </sheetPr>
  <dimension ref="A9:B24"/>
  <sheetViews>
    <sheetView tabSelected="1" zoomScaleSheetLayoutView="100" zoomScalePageLayoutView="0" workbookViewId="0" topLeftCell="A1">
      <selection activeCell="J34" sqref="J34"/>
    </sheetView>
  </sheetViews>
  <sheetFormatPr defaultColWidth="9.00390625" defaultRowHeight="13.5"/>
  <cols>
    <col min="1" max="1" width="61.625" style="32" bestFit="1" customWidth="1"/>
    <col min="2" max="16384" width="9.00390625" style="32" customWidth="1"/>
  </cols>
  <sheetData>
    <row r="1" ht="276.75" customHeight="1"/>
    <row r="3" ht="13.5"/>
    <row r="4" ht="13.5"/>
    <row r="5" ht="13.5"/>
    <row r="6" ht="13.5"/>
    <row r="7" ht="13.5"/>
    <row r="8" ht="13.5"/>
    <row r="9" ht="17.25">
      <c r="A9" s="33" t="s">
        <v>1052</v>
      </c>
    </row>
    <row r="15" ht="13.5">
      <c r="B15" s="35"/>
    </row>
    <row r="19" ht="13.5">
      <c r="A19" s="34"/>
    </row>
    <row r="20" ht="13.5">
      <c r="A20" s="35"/>
    </row>
    <row r="21" ht="13.5">
      <c r="A21" s="35"/>
    </row>
    <row r="22" ht="13.5">
      <c r="A22" s="36"/>
    </row>
    <row r="23" ht="13.5">
      <c r="A23" s="36"/>
    </row>
    <row r="24" ht="13.5">
      <c r="A24" s="34"/>
    </row>
  </sheetData>
  <sheetProtection/>
  <printOptions/>
  <pageMargins left="0.984251968503937" right="0.5905511811023623" top="0.984251968503937" bottom="0.7874015748031497" header="0.5118110236220472" footer="0.5905511811023623"/>
  <pageSetup blackAndWhite="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7">
    <tabColor theme="5" tint="0.5999900102615356"/>
  </sheetPr>
  <dimension ref="B1:J38"/>
  <sheetViews>
    <sheetView showGridLines="0" zoomScaleSheetLayoutView="100" workbookViewId="0" topLeftCell="A1">
      <selection activeCell="J34" sqref="J34"/>
    </sheetView>
  </sheetViews>
  <sheetFormatPr defaultColWidth="7.75390625" defaultRowHeight="13.5"/>
  <cols>
    <col min="1" max="1" width="2.375" style="1014" customWidth="1"/>
    <col min="2" max="2" width="22.875" style="1014" customWidth="1"/>
    <col min="3" max="3" width="3.50390625" style="1014" customWidth="1"/>
    <col min="4" max="4" width="9.375" style="1014" customWidth="1"/>
    <col min="5" max="10" width="7.75390625" style="1014" customWidth="1"/>
    <col min="11" max="11" width="1.75390625" style="1014" customWidth="1"/>
    <col min="12" max="16384" width="7.75390625" style="1014" customWidth="1"/>
  </cols>
  <sheetData>
    <row r="1" ht="20.25" customHeight="1">
      <c r="D1" s="1014" t="s">
        <v>859</v>
      </c>
    </row>
    <row r="2" ht="20.25" customHeight="1">
      <c r="D2" s="1014" t="s">
        <v>860</v>
      </c>
    </row>
    <row r="3" spans="2:4" ht="20.25" customHeight="1">
      <c r="B3" s="1015" t="s">
        <v>861</v>
      </c>
      <c r="C3" s="1015"/>
      <c r="D3" s="1014" t="s">
        <v>862</v>
      </c>
    </row>
    <row r="4" ht="20.25" customHeight="1">
      <c r="D4" s="1014" t="s">
        <v>863</v>
      </c>
    </row>
    <row r="5" ht="20.25" customHeight="1">
      <c r="D5" s="1014" t="s">
        <v>864</v>
      </c>
    </row>
    <row r="6" spans="2:4" ht="20.25" customHeight="1">
      <c r="B6" s="1015" t="s">
        <v>865</v>
      </c>
      <c r="C6" s="1015"/>
      <c r="D6" s="1016" t="s">
        <v>866</v>
      </c>
    </row>
    <row r="7" ht="20.25" customHeight="1">
      <c r="D7" s="1015" t="s">
        <v>867</v>
      </c>
    </row>
    <row r="8" spans="4:10" ht="20.25" customHeight="1">
      <c r="D8" s="1181" t="s">
        <v>868</v>
      </c>
      <c r="E8" s="1180"/>
      <c r="F8" s="1180"/>
      <c r="G8" s="1180"/>
      <c r="H8" s="1180"/>
      <c r="I8" s="1180"/>
      <c r="J8" s="1180"/>
    </row>
    <row r="9" spans="4:10" ht="20.25" customHeight="1">
      <c r="D9" s="1181" t="s">
        <v>869</v>
      </c>
      <c r="E9" s="1180"/>
      <c r="F9" s="1180"/>
      <c r="G9" s="1180"/>
      <c r="H9" s="1180"/>
      <c r="I9" s="1180"/>
      <c r="J9" s="1180"/>
    </row>
    <row r="10" spans="2:10" ht="20.25" customHeight="1">
      <c r="B10" s="1015" t="s">
        <v>870</v>
      </c>
      <c r="C10" s="1015"/>
      <c r="D10" s="1181" t="s">
        <v>871</v>
      </c>
      <c r="E10" s="1180"/>
      <c r="F10" s="1180"/>
      <c r="G10" s="1180"/>
      <c r="H10" s="1180"/>
      <c r="I10" s="1180"/>
      <c r="J10" s="1180"/>
    </row>
    <row r="11" spans="2:10" ht="20.25" customHeight="1">
      <c r="B11" s="1015" t="s">
        <v>872</v>
      </c>
      <c r="C11" s="1015"/>
      <c r="D11" s="1181" t="s">
        <v>873</v>
      </c>
      <c r="E11" s="1180"/>
      <c r="F11" s="1180"/>
      <c r="G11" s="1180"/>
      <c r="H11" s="1180"/>
      <c r="I11" s="1180"/>
      <c r="J11" s="1180"/>
    </row>
    <row r="12" spans="2:4" ht="20.25" customHeight="1">
      <c r="B12" s="1015" t="s">
        <v>874</v>
      </c>
      <c r="C12" s="1015"/>
      <c r="D12" s="1014" t="s">
        <v>875</v>
      </c>
    </row>
    <row r="13" ht="20.25" customHeight="1">
      <c r="D13" s="1015" t="s">
        <v>876</v>
      </c>
    </row>
    <row r="14" ht="20.25" customHeight="1">
      <c r="D14" s="1015" t="s">
        <v>877</v>
      </c>
    </row>
    <row r="15" ht="20.25" customHeight="1">
      <c r="D15" s="1014" t="s">
        <v>878</v>
      </c>
    </row>
    <row r="16" spans="2:4" ht="20.25" customHeight="1">
      <c r="B16" s="1014" t="s">
        <v>879</v>
      </c>
      <c r="D16" s="1014" t="s">
        <v>880</v>
      </c>
    </row>
    <row r="17" spans="2:10" ht="20.25" customHeight="1">
      <c r="B17" s="1015" t="s">
        <v>881</v>
      </c>
      <c r="C17" s="1015"/>
      <c r="D17" s="1180" t="s">
        <v>882</v>
      </c>
      <c r="E17" s="1180"/>
      <c r="F17" s="1180"/>
      <c r="G17" s="1180"/>
      <c r="H17" s="1180"/>
      <c r="I17" s="1180"/>
      <c r="J17" s="1180"/>
    </row>
    <row r="18" spans="4:10" ht="20.25" customHeight="1">
      <c r="D18" s="1180" t="s">
        <v>883</v>
      </c>
      <c r="E18" s="1180"/>
      <c r="F18" s="1180"/>
      <c r="G18" s="1180"/>
      <c r="H18" s="1180"/>
      <c r="I18" s="1180"/>
      <c r="J18" s="1180"/>
    </row>
    <row r="19" ht="20.25" customHeight="1">
      <c r="D19" s="1014" t="s">
        <v>884</v>
      </c>
    </row>
    <row r="20" spans="2:4" ht="20.25" customHeight="1">
      <c r="B20" s="1015" t="s">
        <v>885</v>
      </c>
      <c r="C20" s="1015"/>
      <c r="D20" s="1014" t="s">
        <v>886</v>
      </c>
    </row>
    <row r="21" ht="20.25" customHeight="1">
      <c r="D21" s="1014" t="s">
        <v>887</v>
      </c>
    </row>
    <row r="22" spans="2:4" ht="20.25" customHeight="1">
      <c r="B22" s="1015" t="s">
        <v>888</v>
      </c>
      <c r="C22" s="1015"/>
      <c r="D22" s="1014" t="s">
        <v>889</v>
      </c>
    </row>
    <row r="23" ht="20.25" customHeight="1">
      <c r="D23" s="1014" t="s">
        <v>890</v>
      </c>
    </row>
    <row r="24" spans="2:4" ht="20.25" customHeight="1">
      <c r="B24" s="1015" t="s">
        <v>891</v>
      </c>
      <c r="C24" s="1015"/>
      <c r="D24" s="1014" t="s">
        <v>892</v>
      </c>
    </row>
    <row r="25" ht="20.25" customHeight="1">
      <c r="D25" s="1014" t="s">
        <v>893</v>
      </c>
    </row>
    <row r="26" spans="2:4" ht="20.25" customHeight="1">
      <c r="B26" s="1015" t="s">
        <v>894</v>
      </c>
      <c r="C26" s="1015"/>
      <c r="D26" s="1016" t="s">
        <v>895</v>
      </c>
    </row>
    <row r="27" spans="2:4" ht="20.25" customHeight="1">
      <c r="B27" s="1015" t="s">
        <v>896</v>
      </c>
      <c r="C27" s="1015"/>
      <c r="D27" s="1014" t="s">
        <v>897</v>
      </c>
    </row>
    <row r="28" spans="2:4" ht="20.25" customHeight="1">
      <c r="B28" s="1015" t="s">
        <v>898</v>
      </c>
      <c r="C28" s="1015"/>
      <c r="D28" s="1014" t="s">
        <v>899</v>
      </c>
    </row>
    <row r="29" spans="2:5" ht="20.25" customHeight="1">
      <c r="B29" s="1015" t="s">
        <v>900</v>
      </c>
      <c r="C29" s="1015"/>
      <c r="D29" s="1014" t="s">
        <v>901</v>
      </c>
      <c r="E29" s="1014" t="s">
        <v>902</v>
      </c>
    </row>
    <row r="30" spans="4:5" ht="20.25" customHeight="1">
      <c r="D30" s="1014" t="s">
        <v>903</v>
      </c>
      <c r="E30" s="1014" t="s">
        <v>904</v>
      </c>
    </row>
    <row r="31" spans="4:5" ht="20.25" customHeight="1">
      <c r="D31" s="1014" t="s">
        <v>905</v>
      </c>
      <c r="E31" s="1014" t="s">
        <v>906</v>
      </c>
    </row>
    <row r="32" ht="20.25" customHeight="1">
      <c r="E32" s="1015" t="s">
        <v>907</v>
      </c>
    </row>
    <row r="33" ht="20.25" customHeight="1">
      <c r="E33" s="1016" t="s">
        <v>772</v>
      </c>
    </row>
    <row r="34" ht="20.25" customHeight="1">
      <c r="E34" s="1016" t="s">
        <v>773</v>
      </c>
    </row>
    <row r="35" ht="20.25" customHeight="1">
      <c r="E35" s="1016" t="s">
        <v>774</v>
      </c>
    </row>
    <row r="36" ht="20.25" customHeight="1">
      <c r="E36" s="1016" t="s">
        <v>908</v>
      </c>
    </row>
    <row r="37" ht="20.25" customHeight="1">
      <c r="E37" s="1016" t="s">
        <v>909</v>
      </c>
    </row>
    <row r="38" spans="4:5" ht="20.25" customHeight="1">
      <c r="D38" s="1014" t="s">
        <v>910</v>
      </c>
      <c r="E38" s="1014" t="s">
        <v>911</v>
      </c>
    </row>
    <row r="39" ht="19.5" customHeight="1"/>
  </sheetData>
  <sheetProtection/>
  <mergeCells count="6">
    <mergeCell ref="D17:J17"/>
    <mergeCell ref="D18:J18"/>
    <mergeCell ref="D11:J11"/>
    <mergeCell ref="D8:J8"/>
    <mergeCell ref="D9:J9"/>
    <mergeCell ref="D10:J10"/>
  </mergeCells>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sheetPr codeName="Sheet8">
    <tabColor theme="5" tint="0.5999900102615356"/>
  </sheetPr>
  <dimension ref="A1:N50"/>
  <sheetViews>
    <sheetView showGridLines="0" zoomScaleSheetLayoutView="120" workbookViewId="0" topLeftCell="A4">
      <selection activeCell="J34" sqref="J34"/>
    </sheetView>
  </sheetViews>
  <sheetFormatPr defaultColWidth="8.00390625" defaultRowHeight="13.5"/>
  <cols>
    <col min="1" max="9" width="8.125" style="5" customWidth="1"/>
    <col min="10" max="10" width="8.25390625" style="5" customWidth="1"/>
    <col min="11" max="16384" width="8.00390625" style="5" customWidth="1"/>
  </cols>
  <sheetData>
    <row r="1" spans="1:7" ht="21">
      <c r="A1" s="1"/>
      <c r="B1" s="2"/>
      <c r="C1" s="3"/>
      <c r="D1" s="4" t="s">
        <v>912</v>
      </c>
      <c r="E1" s="2"/>
      <c r="F1" s="2"/>
      <c r="G1" s="2"/>
    </row>
    <row r="2" spans="1:3" ht="9" customHeight="1">
      <c r="A2" s="6"/>
      <c r="B2" s="2"/>
      <c r="C2" s="2"/>
    </row>
    <row r="3" spans="1:9" ht="15" customHeight="1">
      <c r="A3" s="7" t="s">
        <v>939</v>
      </c>
      <c r="B3" s="8"/>
      <c r="C3" s="2"/>
      <c r="I3" s="9"/>
    </row>
    <row r="4" spans="1:10" ht="15" customHeight="1">
      <c r="A4" s="1"/>
      <c r="B4" s="1"/>
      <c r="C4" s="1"/>
      <c r="D4" s="1"/>
      <c r="E4" s="1"/>
      <c r="F4" s="1"/>
      <c r="G4" s="1"/>
      <c r="H4" s="1"/>
      <c r="I4" s="1"/>
      <c r="J4" s="1"/>
    </row>
    <row r="5" spans="1:3" ht="15" customHeight="1">
      <c r="A5" s="10" t="s">
        <v>1119</v>
      </c>
      <c r="C5" s="8"/>
    </row>
    <row r="6" spans="1:3" ht="15" customHeight="1">
      <c r="A6" s="10" t="s">
        <v>940</v>
      </c>
      <c r="C6" s="8"/>
    </row>
    <row r="7" spans="1:3" ht="15" customHeight="1">
      <c r="A7" s="10" t="s">
        <v>1120</v>
      </c>
      <c r="C7" s="8"/>
    </row>
    <row r="8" spans="1:3" ht="15" customHeight="1">
      <c r="A8" s="10" t="s">
        <v>1121</v>
      </c>
      <c r="C8" s="8"/>
    </row>
    <row r="9" spans="1:3" ht="15" customHeight="1">
      <c r="A9" s="5" t="s">
        <v>1122</v>
      </c>
      <c r="C9" s="8"/>
    </row>
    <row r="10" ht="15" customHeight="1">
      <c r="C10" s="8"/>
    </row>
    <row r="11" spans="1:9" ht="17.25" customHeight="1">
      <c r="A11" s="11" t="s">
        <v>913</v>
      </c>
      <c r="H11" s="5" t="s">
        <v>914</v>
      </c>
      <c r="I11" s="8"/>
    </row>
    <row r="12" spans="1:14" ht="15.75" customHeight="1">
      <c r="A12" s="12"/>
      <c r="B12" s="1182" t="s">
        <v>915</v>
      </c>
      <c r="C12" s="1183"/>
      <c r="D12" s="1184"/>
      <c r="E12" s="13" t="s">
        <v>916</v>
      </c>
      <c r="F12" s="13"/>
      <c r="G12" s="13"/>
      <c r="H12" s="13"/>
      <c r="I12" s="1190" t="s">
        <v>1051</v>
      </c>
      <c r="N12" s="14"/>
    </row>
    <row r="13" spans="1:9" ht="15.75" customHeight="1">
      <c r="A13" s="15" t="s">
        <v>941</v>
      </c>
      <c r="B13" s="1185"/>
      <c r="C13" s="1186"/>
      <c r="D13" s="1187"/>
      <c r="E13" s="16" t="s">
        <v>917</v>
      </c>
      <c r="F13" s="13" t="s">
        <v>918</v>
      </c>
      <c r="G13" s="13"/>
      <c r="H13" s="13"/>
      <c r="I13" s="1191"/>
    </row>
    <row r="14" spans="1:9" ht="15.75" customHeight="1">
      <c r="A14" s="17"/>
      <c r="B14" s="16" t="s">
        <v>915</v>
      </c>
      <c r="C14" s="16" t="s">
        <v>919</v>
      </c>
      <c r="D14" s="16" t="s">
        <v>920</v>
      </c>
      <c r="E14" s="16" t="s">
        <v>919</v>
      </c>
      <c r="F14" s="16" t="s">
        <v>915</v>
      </c>
      <c r="G14" s="16" t="s">
        <v>919</v>
      </c>
      <c r="H14" s="16" t="s">
        <v>920</v>
      </c>
      <c r="I14" s="18" t="s">
        <v>921</v>
      </c>
    </row>
    <row r="15" spans="1:9" ht="15.75" customHeight="1">
      <c r="A15" s="16">
        <v>14</v>
      </c>
      <c r="B15" s="1050">
        <f aca="true" t="shared" si="0" ref="B15:B24">C15+D15</f>
        <v>203</v>
      </c>
      <c r="C15" s="1050">
        <f aca="true" t="shared" si="1" ref="C15:C24">E15+G15</f>
        <v>179</v>
      </c>
      <c r="D15" s="1050">
        <f aca="true" t="shared" si="2" ref="D15:D24">H15</f>
        <v>24</v>
      </c>
      <c r="E15" s="1050">
        <v>1</v>
      </c>
      <c r="F15" s="1050">
        <f aca="true" t="shared" si="3" ref="F15:F22">SUM(G15:H15)</f>
        <v>202</v>
      </c>
      <c r="G15" s="1050">
        <v>178</v>
      </c>
      <c r="H15" s="1050">
        <v>24</v>
      </c>
      <c r="I15" s="19">
        <v>131</v>
      </c>
    </row>
    <row r="16" spans="1:9" ht="15.75" customHeight="1">
      <c r="A16" s="16">
        <v>15</v>
      </c>
      <c r="B16" s="1050">
        <f t="shared" si="0"/>
        <v>198</v>
      </c>
      <c r="C16" s="1050">
        <f t="shared" si="1"/>
        <v>177</v>
      </c>
      <c r="D16" s="1050">
        <f t="shared" si="2"/>
        <v>21</v>
      </c>
      <c r="E16" s="1050">
        <v>1</v>
      </c>
      <c r="F16" s="1050">
        <f t="shared" si="3"/>
        <v>197</v>
      </c>
      <c r="G16" s="1050">
        <v>176</v>
      </c>
      <c r="H16" s="1050">
        <v>21</v>
      </c>
      <c r="I16" s="19">
        <v>132</v>
      </c>
    </row>
    <row r="17" spans="1:9" ht="15.75" customHeight="1">
      <c r="A17" s="16">
        <v>16</v>
      </c>
      <c r="B17" s="1050">
        <f t="shared" si="0"/>
        <v>196</v>
      </c>
      <c r="C17" s="1050">
        <f t="shared" si="1"/>
        <v>176</v>
      </c>
      <c r="D17" s="1050">
        <f t="shared" si="2"/>
        <v>20</v>
      </c>
      <c r="E17" s="1050">
        <v>1</v>
      </c>
      <c r="F17" s="1050">
        <f t="shared" si="3"/>
        <v>195</v>
      </c>
      <c r="G17" s="1050">
        <v>175</v>
      </c>
      <c r="H17" s="1050">
        <v>20</v>
      </c>
      <c r="I17" s="19">
        <v>134</v>
      </c>
    </row>
    <row r="18" spans="1:9" ht="15.75" customHeight="1">
      <c r="A18" s="16">
        <v>17</v>
      </c>
      <c r="B18" s="1050">
        <f t="shared" si="0"/>
        <v>194</v>
      </c>
      <c r="C18" s="1050">
        <f t="shared" si="1"/>
        <v>176</v>
      </c>
      <c r="D18" s="1050">
        <f t="shared" si="2"/>
        <v>18</v>
      </c>
      <c r="E18" s="1050">
        <v>1</v>
      </c>
      <c r="F18" s="1050">
        <f t="shared" si="3"/>
        <v>193</v>
      </c>
      <c r="G18" s="1050">
        <v>175</v>
      </c>
      <c r="H18" s="1050">
        <v>18</v>
      </c>
      <c r="I18" s="20">
        <v>136</v>
      </c>
    </row>
    <row r="19" spans="1:9" ht="15.75" customHeight="1">
      <c r="A19" s="16">
        <v>18</v>
      </c>
      <c r="B19" s="1050">
        <f t="shared" si="0"/>
        <v>194</v>
      </c>
      <c r="C19" s="1050">
        <f t="shared" si="1"/>
        <v>176</v>
      </c>
      <c r="D19" s="1050">
        <f t="shared" si="2"/>
        <v>18</v>
      </c>
      <c r="E19" s="1050">
        <v>1</v>
      </c>
      <c r="F19" s="1050">
        <f t="shared" si="3"/>
        <v>193</v>
      </c>
      <c r="G19" s="1050">
        <v>175</v>
      </c>
      <c r="H19" s="1050">
        <v>18</v>
      </c>
      <c r="I19" s="20">
        <v>135</v>
      </c>
    </row>
    <row r="20" spans="1:14" ht="15.75" customHeight="1">
      <c r="A20" s="16">
        <v>19</v>
      </c>
      <c r="B20" s="1050">
        <f t="shared" si="0"/>
        <v>194</v>
      </c>
      <c r="C20" s="1050">
        <f t="shared" si="1"/>
        <v>175</v>
      </c>
      <c r="D20" s="1050">
        <f t="shared" si="2"/>
        <v>19</v>
      </c>
      <c r="E20" s="1050">
        <v>1</v>
      </c>
      <c r="F20" s="1050">
        <f t="shared" si="3"/>
        <v>193</v>
      </c>
      <c r="G20" s="1050">
        <v>174</v>
      </c>
      <c r="H20" s="1050">
        <v>19</v>
      </c>
      <c r="I20" s="20">
        <v>138</v>
      </c>
      <c r="N20" s="14"/>
    </row>
    <row r="21" spans="1:9" ht="15.75" customHeight="1">
      <c r="A21" s="16">
        <v>20</v>
      </c>
      <c r="B21" s="1050">
        <f t="shared" si="0"/>
        <v>192</v>
      </c>
      <c r="C21" s="1050">
        <f t="shared" si="1"/>
        <v>176</v>
      </c>
      <c r="D21" s="1050">
        <f t="shared" si="2"/>
        <v>16</v>
      </c>
      <c r="E21" s="1050">
        <v>1</v>
      </c>
      <c r="F21" s="1050">
        <f t="shared" si="3"/>
        <v>191</v>
      </c>
      <c r="G21" s="1050">
        <v>175</v>
      </c>
      <c r="H21" s="1050">
        <v>16</v>
      </c>
      <c r="I21" s="20">
        <v>141</v>
      </c>
    </row>
    <row r="22" spans="1:11" ht="15.75" customHeight="1">
      <c r="A22" s="16">
        <v>21</v>
      </c>
      <c r="B22" s="1050">
        <f t="shared" si="0"/>
        <v>189</v>
      </c>
      <c r="C22" s="1050">
        <f t="shared" si="1"/>
        <v>176</v>
      </c>
      <c r="D22" s="1050">
        <f t="shared" si="2"/>
        <v>13</v>
      </c>
      <c r="E22" s="1050">
        <v>1</v>
      </c>
      <c r="F22" s="1050">
        <f t="shared" si="3"/>
        <v>188</v>
      </c>
      <c r="G22" s="1050">
        <v>175</v>
      </c>
      <c r="H22" s="1050">
        <v>13</v>
      </c>
      <c r="I22" s="20">
        <v>142</v>
      </c>
      <c r="K22" s="14"/>
    </row>
    <row r="23" spans="1:11" ht="15.75" customHeight="1">
      <c r="A23" s="16">
        <v>22</v>
      </c>
      <c r="B23" s="1050">
        <f t="shared" si="0"/>
        <v>184</v>
      </c>
      <c r="C23" s="1050">
        <f t="shared" si="1"/>
        <v>172</v>
      </c>
      <c r="D23" s="1050">
        <f t="shared" si="2"/>
        <v>12</v>
      </c>
      <c r="E23" s="1050">
        <v>1</v>
      </c>
      <c r="F23" s="1050">
        <f>SUM(G23:H23)</f>
        <v>183</v>
      </c>
      <c r="G23" s="1050">
        <v>171</v>
      </c>
      <c r="H23" s="1050">
        <v>12</v>
      </c>
      <c r="I23" s="20">
        <v>145</v>
      </c>
      <c r="K23" s="14"/>
    </row>
    <row r="24" spans="1:11" ht="15.75" customHeight="1">
      <c r="A24" s="16">
        <v>23</v>
      </c>
      <c r="B24" s="1050">
        <f t="shared" si="0"/>
        <v>181</v>
      </c>
      <c r="C24" s="1050">
        <f t="shared" si="1"/>
        <v>169</v>
      </c>
      <c r="D24" s="1050">
        <f t="shared" si="2"/>
        <v>12</v>
      </c>
      <c r="E24" s="1050">
        <v>1</v>
      </c>
      <c r="F24" s="1050">
        <f>SUM(G24:H24)</f>
        <v>180</v>
      </c>
      <c r="G24" s="1050">
        <v>168</v>
      </c>
      <c r="H24" s="1050">
        <v>12</v>
      </c>
      <c r="I24" s="20">
        <v>145</v>
      </c>
      <c r="K24" s="14"/>
    </row>
    <row r="25" spans="1:11" ht="15.75" customHeight="1">
      <c r="A25" s="16">
        <v>24</v>
      </c>
      <c r="B25" s="1050">
        <f>C25+D25</f>
        <v>181</v>
      </c>
      <c r="C25" s="1050">
        <f>E25+G25</f>
        <v>169</v>
      </c>
      <c r="D25" s="1050">
        <f>H25</f>
        <v>12</v>
      </c>
      <c r="E25" s="1050">
        <v>1</v>
      </c>
      <c r="F25" s="1050">
        <f>SUM(G25:H25)</f>
        <v>180</v>
      </c>
      <c r="G25" s="1050">
        <v>168</v>
      </c>
      <c r="H25" s="1050">
        <v>12</v>
      </c>
      <c r="I25" s="20">
        <v>150</v>
      </c>
      <c r="K25" s="14"/>
    </row>
    <row r="26" spans="1:11" ht="15.75" customHeight="1">
      <c r="A26" s="1057">
        <v>25</v>
      </c>
      <c r="B26" s="1055">
        <f>C26+D26</f>
        <v>176</v>
      </c>
      <c r="C26" s="1055">
        <f>E26+G26</f>
        <v>164</v>
      </c>
      <c r="D26" s="1055">
        <f>H26</f>
        <v>12</v>
      </c>
      <c r="E26" s="1055">
        <v>1</v>
      </c>
      <c r="F26" s="1055">
        <f>SUM(G26:H26)</f>
        <v>175</v>
      </c>
      <c r="G26" s="1055">
        <v>163</v>
      </c>
      <c r="H26" s="1055">
        <v>12</v>
      </c>
      <c r="I26" s="20">
        <v>147</v>
      </c>
      <c r="K26" s="14"/>
    </row>
    <row r="27" ht="15" customHeight="1"/>
    <row r="28" spans="1:2" ht="15" customHeight="1">
      <c r="A28" s="10" t="s">
        <v>1123</v>
      </c>
      <c r="B28" s="8"/>
    </row>
    <row r="29" spans="1:11" ht="15" customHeight="1">
      <c r="A29" s="10" t="s">
        <v>1124</v>
      </c>
      <c r="B29" s="8"/>
      <c r="K29" s="14"/>
    </row>
    <row r="30" spans="1:11" ht="15" customHeight="1">
      <c r="A30" s="10" t="s">
        <v>1125</v>
      </c>
      <c r="B30" s="8"/>
      <c r="K30" s="14"/>
    </row>
    <row r="31" spans="1:2" ht="15" customHeight="1">
      <c r="A31" s="10" t="s">
        <v>1126</v>
      </c>
      <c r="B31" s="8"/>
    </row>
    <row r="32" ht="15" customHeight="1">
      <c r="B32" s="8"/>
    </row>
    <row r="33" spans="1:12" ht="17.25" customHeight="1">
      <c r="A33" s="11" t="s">
        <v>922</v>
      </c>
      <c r="I33" s="22" t="s">
        <v>942</v>
      </c>
      <c r="J33" s="23"/>
      <c r="L33" s="14"/>
    </row>
    <row r="34" spans="1:10" ht="30" customHeight="1">
      <c r="A34" s="1188" t="s">
        <v>923</v>
      </c>
      <c r="B34" s="24" t="s">
        <v>915</v>
      </c>
      <c r="C34" s="25"/>
      <c r="D34" s="26"/>
      <c r="E34" s="24" t="s">
        <v>924</v>
      </c>
      <c r="F34" s="25"/>
      <c r="G34" s="26"/>
      <c r="H34" s="24" t="s">
        <v>925</v>
      </c>
      <c r="I34" s="27" t="s">
        <v>1048</v>
      </c>
      <c r="J34" s="28"/>
    </row>
    <row r="35" spans="1:9" ht="15.75" customHeight="1">
      <c r="A35" s="1189"/>
      <c r="B35" s="13" t="s">
        <v>915</v>
      </c>
      <c r="C35" s="13" t="s">
        <v>917</v>
      </c>
      <c r="D35" s="13" t="s">
        <v>926</v>
      </c>
      <c r="E35" s="13" t="s">
        <v>915</v>
      </c>
      <c r="F35" s="13" t="s">
        <v>917</v>
      </c>
      <c r="G35" s="13" t="s">
        <v>926</v>
      </c>
      <c r="H35" s="13" t="s">
        <v>926</v>
      </c>
      <c r="I35" s="13" t="s">
        <v>926</v>
      </c>
    </row>
    <row r="36" spans="1:9" ht="15.75" customHeight="1">
      <c r="A36" s="16">
        <v>14</v>
      </c>
      <c r="B36" s="1050">
        <f aca="true" t="shared" si="4" ref="B36:B45">C36+D36</f>
        <v>2109</v>
      </c>
      <c r="C36" s="1050">
        <f aca="true" t="shared" si="5" ref="C36:C45">F36</f>
        <v>18</v>
      </c>
      <c r="D36" s="1050">
        <f aca="true" t="shared" si="6" ref="D36:D45">G36+H36+I36</f>
        <v>2091</v>
      </c>
      <c r="E36" s="1050">
        <f aca="true" t="shared" si="7" ref="E36:E45">SUM(F36:G36)</f>
        <v>1910</v>
      </c>
      <c r="F36" s="19">
        <v>18</v>
      </c>
      <c r="G36" s="19">
        <v>1892</v>
      </c>
      <c r="H36" s="19">
        <v>49</v>
      </c>
      <c r="I36" s="19">
        <v>150</v>
      </c>
    </row>
    <row r="37" spans="1:9" ht="15.75" customHeight="1">
      <c r="A37" s="16">
        <v>15</v>
      </c>
      <c r="B37" s="1050">
        <f t="shared" si="4"/>
        <v>2083</v>
      </c>
      <c r="C37" s="1050">
        <f t="shared" si="5"/>
        <v>18</v>
      </c>
      <c r="D37" s="1050">
        <f t="shared" si="6"/>
        <v>2065</v>
      </c>
      <c r="E37" s="1050">
        <f t="shared" si="7"/>
        <v>1887</v>
      </c>
      <c r="F37" s="19">
        <v>18</v>
      </c>
      <c r="G37" s="19">
        <v>1869</v>
      </c>
      <c r="H37" s="19">
        <v>43</v>
      </c>
      <c r="I37" s="19">
        <v>153</v>
      </c>
    </row>
    <row r="38" spans="1:9" ht="15.75" customHeight="1">
      <c r="A38" s="16">
        <v>16</v>
      </c>
      <c r="B38" s="1050">
        <f t="shared" si="4"/>
        <v>2077</v>
      </c>
      <c r="C38" s="1050">
        <f t="shared" si="5"/>
        <v>18</v>
      </c>
      <c r="D38" s="1050">
        <f t="shared" si="6"/>
        <v>2059</v>
      </c>
      <c r="E38" s="1050">
        <f t="shared" si="7"/>
        <v>1878</v>
      </c>
      <c r="F38" s="19">
        <v>18</v>
      </c>
      <c r="G38" s="19">
        <v>1860</v>
      </c>
      <c r="H38" s="19">
        <v>41</v>
      </c>
      <c r="I38" s="19">
        <v>158</v>
      </c>
    </row>
    <row r="39" spans="1:9" ht="15.75" customHeight="1">
      <c r="A39" s="16">
        <v>17</v>
      </c>
      <c r="B39" s="29">
        <f t="shared" si="4"/>
        <v>2093</v>
      </c>
      <c r="C39" s="1050">
        <f t="shared" si="5"/>
        <v>18</v>
      </c>
      <c r="D39" s="1050">
        <f t="shared" si="6"/>
        <v>2075</v>
      </c>
      <c r="E39" s="29">
        <f t="shared" si="7"/>
        <v>1878</v>
      </c>
      <c r="F39" s="29">
        <v>18</v>
      </c>
      <c r="G39" s="29">
        <v>1860</v>
      </c>
      <c r="H39" s="29">
        <v>47</v>
      </c>
      <c r="I39" s="29">
        <v>168</v>
      </c>
    </row>
    <row r="40" spans="1:9" ht="15.75" customHeight="1">
      <c r="A40" s="16">
        <v>18</v>
      </c>
      <c r="B40" s="29">
        <f t="shared" si="4"/>
        <v>2090</v>
      </c>
      <c r="C40" s="1050">
        <f t="shared" si="5"/>
        <v>18</v>
      </c>
      <c r="D40" s="1050">
        <f t="shared" si="6"/>
        <v>2072</v>
      </c>
      <c r="E40" s="29">
        <f t="shared" si="7"/>
        <v>1867</v>
      </c>
      <c r="F40" s="29">
        <v>18</v>
      </c>
      <c r="G40" s="29">
        <v>1849</v>
      </c>
      <c r="H40" s="29">
        <v>45</v>
      </c>
      <c r="I40" s="29">
        <v>178</v>
      </c>
    </row>
    <row r="41" spans="1:9" ht="15.75" customHeight="1">
      <c r="A41" s="16">
        <v>19</v>
      </c>
      <c r="B41" s="29">
        <f t="shared" si="4"/>
        <v>2078</v>
      </c>
      <c r="C41" s="1050">
        <f t="shared" si="5"/>
        <v>18</v>
      </c>
      <c r="D41" s="1050">
        <f t="shared" si="6"/>
        <v>2060</v>
      </c>
      <c r="E41" s="29">
        <f t="shared" si="7"/>
        <v>1839</v>
      </c>
      <c r="F41" s="29">
        <v>18</v>
      </c>
      <c r="G41" s="29">
        <v>1821</v>
      </c>
      <c r="H41" s="29">
        <v>51</v>
      </c>
      <c r="I41" s="29">
        <v>188</v>
      </c>
    </row>
    <row r="42" spans="1:9" ht="15.75" customHeight="1">
      <c r="A42" s="16">
        <v>20</v>
      </c>
      <c r="B42" s="29">
        <f t="shared" si="4"/>
        <v>2082</v>
      </c>
      <c r="C42" s="1050">
        <f t="shared" si="5"/>
        <v>18</v>
      </c>
      <c r="D42" s="1050">
        <f t="shared" si="6"/>
        <v>2064</v>
      </c>
      <c r="E42" s="29">
        <f t="shared" si="7"/>
        <v>1839</v>
      </c>
      <c r="F42" s="29">
        <v>18</v>
      </c>
      <c r="G42" s="30">
        <v>1821</v>
      </c>
      <c r="H42" s="29">
        <v>51</v>
      </c>
      <c r="I42" s="30">
        <v>192</v>
      </c>
    </row>
    <row r="43" spans="1:9" ht="15.75" customHeight="1">
      <c r="A43" s="16">
        <v>21</v>
      </c>
      <c r="B43" s="29">
        <f t="shared" si="4"/>
        <v>2068</v>
      </c>
      <c r="C43" s="1050">
        <f t="shared" si="5"/>
        <v>18</v>
      </c>
      <c r="D43" s="1050">
        <f t="shared" si="6"/>
        <v>2050</v>
      </c>
      <c r="E43" s="29">
        <f t="shared" si="7"/>
        <v>1814</v>
      </c>
      <c r="F43" s="29">
        <v>18</v>
      </c>
      <c r="G43" s="30">
        <v>1796</v>
      </c>
      <c r="H43" s="29">
        <v>53</v>
      </c>
      <c r="I43" s="30">
        <v>201</v>
      </c>
    </row>
    <row r="44" spans="1:9" ht="14.25" customHeight="1">
      <c r="A44" s="16">
        <v>22</v>
      </c>
      <c r="B44" s="29">
        <f t="shared" si="4"/>
        <v>2044</v>
      </c>
      <c r="C44" s="1050">
        <f t="shared" si="5"/>
        <v>18</v>
      </c>
      <c r="D44" s="1050">
        <f t="shared" si="6"/>
        <v>2026</v>
      </c>
      <c r="E44" s="29">
        <f t="shared" si="7"/>
        <v>1787</v>
      </c>
      <c r="F44" s="29">
        <v>18</v>
      </c>
      <c r="G44" s="30">
        <v>1769</v>
      </c>
      <c r="H44" s="29">
        <v>47</v>
      </c>
      <c r="I44" s="30">
        <v>210</v>
      </c>
    </row>
    <row r="45" spans="1:9" ht="14.25" customHeight="1">
      <c r="A45" s="16">
        <v>23</v>
      </c>
      <c r="B45" s="29">
        <f t="shared" si="4"/>
        <v>2045</v>
      </c>
      <c r="C45" s="1050">
        <f t="shared" si="5"/>
        <v>18</v>
      </c>
      <c r="D45" s="1050">
        <f t="shared" si="6"/>
        <v>2027</v>
      </c>
      <c r="E45" s="29">
        <f t="shared" si="7"/>
        <v>1771</v>
      </c>
      <c r="F45" s="29">
        <v>18</v>
      </c>
      <c r="G45" s="30">
        <v>1753</v>
      </c>
      <c r="H45" s="29">
        <v>41</v>
      </c>
      <c r="I45" s="30">
        <v>233</v>
      </c>
    </row>
    <row r="46" spans="1:9" ht="14.25" customHeight="1">
      <c r="A46" s="16">
        <v>24</v>
      </c>
      <c r="B46" s="29">
        <f>C46+D46</f>
        <v>2073</v>
      </c>
      <c r="C46" s="1050">
        <f>F46</f>
        <v>18</v>
      </c>
      <c r="D46" s="1050">
        <f>G46+H46+I46</f>
        <v>2055</v>
      </c>
      <c r="E46" s="29">
        <f>SUM(F46:G46)</f>
        <v>1741</v>
      </c>
      <c r="F46" s="29">
        <v>18</v>
      </c>
      <c r="G46" s="30">
        <v>1723</v>
      </c>
      <c r="H46" s="29">
        <v>45</v>
      </c>
      <c r="I46" s="30">
        <v>287</v>
      </c>
    </row>
    <row r="47" spans="1:9" ht="14.25" customHeight="1">
      <c r="A47" s="1057">
        <v>25</v>
      </c>
      <c r="B47" s="29">
        <f>C47+D47</f>
        <v>2063</v>
      </c>
      <c r="C47" s="1055">
        <f>F47</f>
        <v>18</v>
      </c>
      <c r="D47" s="1055">
        <f>G47+H47+I47</f>
        <v>2045</v>
      </c>
      <c r="E47" s="29">
        <f>SUM(F47:G47)</f>
        <v>1709</v>
      </c>
      <c r="F47" s="29">
        <v>18</v>
      </c>
      <c r="G47" s="30">
        <v>1691</v>
      </c>
      <c r="H47" s="29">
        <v>37</v>
      </c>
      <c r="I47" s="30">
        <v>317</v>
      </c>
    </row>
    <row r="48" spans="2:10" ht="15" customHeight="1">
      <c r="B48" s="8"/>
      <c r="C48" s="8"/>
      <c r="D48" s="8"/>
      <c r="E48" s="31"/>
      <c r="F48" s="8"/>
      <c r="G48" s="8"/>
      <c r="H48" s="8"/>
      <c r="I48" s="8"/>
      <c r="J48" s="8"/>
    </row>
    <row r="49" spans="2:10" ht="15" customHeight="1">
      <c r="B49" s="8"/>
      <c r="C49" s="8"/>
      <c r="D49" s="8"/>
      <c r="E49" s="8"/>
      <c r="F49" s="8"/>
      <c r="G49" s="31"/>
      <c r="H49" s="8"/>
      <c r="I49" s="8"/>
      <c r="J49" s="8"/>
    </row>
    <row r="50" ht="12">
      <c r="G50" s="14"/>
    </row>
  </sheetData>
  <sheetProtection/>
  <mergeCells count="3">
    <mergeCell ref="B12:D13"/>
    <mergeCell ref="A34:A35"/>
    <mergeCell ref="I12:I13"/>
  </mergeCells>
  <conditionalFormatting sqref="A1:IV12 A13:H13 J13:IV13 A14:IV65536">
    <cfRule type="expression" priority="1" dxfId="6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sheetPr codeName="Sheet9">
    <tabColor theme="5" tint="0.5999900102615356"/>
  </sheetPr>
  <dimension ref="A1:N44"/>
  <sheetViews>
    <sheetView showGridLines="0" zoomScaleSheetLayoutView="120" workbookViewId="0" topLeftCell="A1">
      <selection activeCell="P3" sqref="P3"/>
    </sheetView>
  </sheetViews>
  <sheetFormatPr defaultColWidth="8.00390625" defaultRowHeight="13.5"/>
  <cols>
    <col min="1" max="12" width="6.875" style="5" customWidth="1"/>
    <col min="13" max="13" width="8.00390625" style="1135" customWidth="1"/>
    <col min="14" max="14" width="0" style="5" hidden="1" customWidth="1"/>
    <col min="15" max="16384" width="8.00390625" style="5" customWidth="1"/>
  </cols>
  <sheetData>
    <row r="1" spans="1:11" ht="15" customHeight="1">
      <c r="A1" s="10" t="s">
        <v>1127</v>
      </c>
      <c r="B1" s="8"/>
      <c r="K1" s="777"/>
    </row>
    <row r="2" spans="1:10" ht="15" customHeight="1">
      <c r="A2" s="10" t="s">
        <v>943</v>
      </c>
      <c r="B2" s="8"/>
      <c r="G2" s="1004"/>
      <c r="J2" s="1004"/>
    </row>
    <row r="3" spans="1:9" ht="15" customHeight="1">
      <c r="A3" s="10" t="s">
        <v>1128</v>
      </c>
      <c r="B3" s="8"/>
      <c r="I3" s="14"/>
    </row>
    <row r="4" spans="1:10" ht="12">
      <c r="A4" s="8"/>
      <c r="B4" s="8"/>
      <c r="C4" s="8"/>
      <c r="D4" s="8"/>
      <c r="E4" s="8"/>
      <c r="F4" s="8"/>
      <c r="G4" s="8"/>
      <c r="H4" s="8"/>
      <c r="I4" s="8"/>
      <c r="J4" s="8"/>
    </row>
    <row r="5" spans="1:10" ht="18" customHeight="1">
      <c r="A5" s="11" t="s">
        <v>927</v>
      </c>
      <c r="I5" s="1192" t="s">
        <v>944</v>
      </c>
      <c r="J5" s="1193"/>
    </row>
    <row r="6" spans="1:10" ht="18" customHeight="1">
      <c r="A6" s="1188" t="s">
        <v>923</v>
      </c>
      <c r="B6" s="24" t="s">
        <v>915</v>
      </c>
      <c r="C6" s="25"/>
      <c r="D6" s="26"/>
      <c r="E6" s="12"/>
      <c r="F6" s="1005"/>
      <c r="G6" s="12"/>
      <c r="H6" s="1005"/>
      <c r="I6" s="12"/>
      <c r="J6" s="1006"/>
    </row>
    <row r="7" spans="1:13" ht="18" customHeight="1">
      <c r="A7" s="1189"/>
      <c r="B7" s="16" t="s">
        <v>915</v>
      </c>
      <c r="C7" s="16" t="s">
        <v>917</v>
      </c>
      <c r="D7" s="16" t="s">
        <v>926</v>
      </c>
      <c r="E7" s="778" t="s">
        <v>928</v>
      </c>
      <c r="F7" s="1007" t="s">
        <v>929</v>
      </c>
      <c r="G7" s="778" t="s">
        <v>930</v>
      </c>
      <c r="H7" s="1007" t="s">
        <v>931</v>
      </c>
      <c r="I7" s="778" t="s">
        <v>932</v>
      </c>
      <c r="J7" s="1008" t="s">
        <v>933</v>
      </c>
      <c r="M7" s="1135" t="s">
        <v>1045</v>
      </c>
    </row>
    <row r="8" spans="1:13" ht="18" customHeight="1">
      <c r="A8" s="16">
        <v>14</v>
      </c>
      <c r="B8" s="202">
        <f aca="true" t="shared" si="0" ref="B8:B17">C8+D8</f>
        <v>56354</v>
      </c>
      <c r="C8" s="202">
        <v>706</v>
      </c>
      <c r="D8" s="202">
        <v>55648</v>
      </c>
      <c r="E8" s="202">
        <v>8983</v>
      </c>
      <c r="F8" s="202">
        <v>9310</v>
      </c>
      <c r="G8" s="202">
        <v>9216</v>
      </c>
      <c r="H8" s="202">
        <v>9415</v>
      </c>
      <c r="I8" s="202">
        <v>9608</v>
      </c>
      <c r="J8" s="202">
        <v>9822</v>
      </c>
      <c r="M8" s="1135" t="b">
        <f aca="true" t="shared" si="1" ref="M8:M18">B8=SUM(E8:J8)</f>
        <v>1</v>
      </c>
    </row>
    <row r="9" spans="1:13" ht="18" customHeight="1">
      <c r="A9" s="16">
        <v>15</v>
      </c>
      <c r="B9" s="202">
        <f t="shared" si="0"/>
        <v>55525</v>
      </c>
      <c r="C9" s="202">
        <v>709</v>
      </c>
      <c r="D9" s="202">
        <v>54816</v>
      </c>
      <c r="E9" s="202">
        <v>8971</v>
      </c>
      <c r="F9" s="202">
        <v>8988</v>
      </c>
      <c r="G9" s="202">
        <v>9337</v>
      </c>
      <c r="H9" s="202">
        <v>9202</v>
      </c>
      <c r="I9" s="202">
        <v>9426</v>
      </c>
      <c r="J9" s="202">
        <v>9601</v>
      </c>
      <c r="M9" s="1135" t="b">
        <f t="shared" si="1"/>
        <v>1</v>
      </c>
    </row>
    <row r="10" spans="1:13" ht="18" customHeight="1">
      <c r="A10" s="16">
        <v>16</v>
      </c>
      <c r="B10" s="202">
        <f t="shared" si="0"/>
        <v>55005</v>
      </c>
      <c r="C10" s="202">
        <v>712</v>
      </c>
      <c r="D10" s="202">
        <v>54293</v>
      </c>
      <c r="E10" s="202">
        <v>8982</v>
      </c>
      <c r="F10" s="202">
        <v>9003</v>
      </c>
      <c r="G10" s="202">
        <v>9014</v>
      </c>
      <c r="H10" s="202">
        <v>9359</v>
      </c>
      <c r="I10" s="202">
        <v>9200</v>
      </c>
      <c r="J10" s="202">
        <v>9447</v>
      </c>
      <c r="M10" s="1135" t="b">
        <f t="shared" si="1"/>
        <v>1</v>
      </c>
    </row>
    <row r="11" spans="1:13" ht="18" customHeight="1">
      <c r="A11" s="16">
        <v>17</v>
      </c>
      <c r="B11" s="202">
        <f t="shared" si="0"/>
        <v>54400</v>
      </c>
      <c r="C11" s="202">
        <v>710</v>
      </c>
      <c r="D11" s="202">
        <v>53690</v>
      </c>
      <c r="E11" s="202">
        <v>8817</v>
      </c>
      <c r="F11" s="202">
        <v>8963</v>
      </c>
      <c r="G11" s="202">
        <v>9022</v>
      </c>
      <c r="H11" s="202">
        <v>9023</v>
      </c>
      <c r="I11" s="202">
        <v>9371</v>
      </c>
      <c r="J11" s="202">
        <v>9204</v>
      </c>
      <c r="M11" s="1135" t="b">
        <f t="shared" si="1"/>
        <v>1</v>
      </c>
    </row>
    <row r="12" spans="1:13" ht="18" customHeight="1">
      <c r="A12" s="16">
        <v>18</v>
      </c>
      <c r="B12" s="202">
        <f t="shared" si="0"/>
        <v>53978</v>
      </c>
      <c r="C12" s="202">
        <v>707</v>
      </c>
      <c r="D12" s="202">
        <v>53271</v>
      </c>
      <c r="E12" s="202">
        <v>8744</v>
      </c>
      <c r="F12" s="202">
        <v>8849</v>
      </c>
      <c r="G12" s="202">
        <v>8982</v>
      </c>
      <c r="H12" s="202">
        <v>9026</v>
      </c>
      <c r="I12" s="202">
        <v>9022</v>
      </c>
      <c r="J12" s="202">
        <v>9355</v>
      </c>
      <c r="M12" s="1135" t="b">
        <f t="shared" si="1"/>
        <v>1</v>
      </c>
    </row>
    <row r="13" spans="1:13" ht="18" customHeight="1">
      <c r="A13" s="16">
        <v>19</v>
      </c>
      <c r="B13" s="202">
        <f t="shared" si="0"/>
        <v>53344</v>
      </c>
      <c r="C13" s="202">
        <v>702</v>
      </c>
      <c r="D13" s="202">
        <v>52642</v>
      </c>
      <c r="E13" s="202">
        <v>8678</v>
      </c>
      <c r="F13" s="202">
        <v>8748</v>
      </c>
      <c r="G13" s="202">
        <v>8858</v>
      </c>
      <c r="H13" s="202">
        <v>9014</v>
      </c>
      <c r="I13" s="202">
        <v>9009</v>
      </c>
      <c r="J13" s="202">
        <v>9037</v>
      </c>
      <c r="M13" s="1135" t="b">
        <f t="shared" si="1"/>
        <v>1</v>
      </c>
    </row>
    <row r="14" spans="1:13" ht="18" customHeight="1">
      <c r="A14" s="16">
        <v>20</v>
      </c>
      <c r="B14" s="202">
        <f t="shared" si="0"/>
        <v>53026</v>
      </c>
      <c r="C14" s="202">
        <v>699</v>
      </c>
      <c r="D14" s="202">
        <v>52327</v>
      </c>
      <c r="E14" s="202">
        <v>8656</v>
      </c>
      <c r="F14" s="202">
        <v>8690</v>
      </c>
      <c r="G14" s="202">
        <v>8773</v>
      </c>
      <c r="H14" s="202">
        <v>8872</v>
      </c>
      <c r="I14" s="202">
        <v>9022</v>
      </c>
      <c r="J14" s="202">
        <v>9013</v>
      </c>
      <c r="M14" s="1135" t="b">
        <f t="shared" si="1"/>
        <v>1</v>
      </c>
    </row>
    <row r="15" spans="1:13" ht="18" customHeight="1">
      <c r="A15" s="16">
        <v>21</v>
      </c>
      <c r="B15" s="202">
        <f t="shared" si="0"/>
        <v>52382</v>
      </c>
      <c r="C15" s="202">
        <v>695</v>
      </c>
      <c r="D15" s="202">
        <v>51687</v>
      </c>
      <c r="E15" s="202">
        <v>8274</v>
      </c>
      <c r="F15" s="202">
        <v>8665</v>
      </c>
      <c r="G15" s="202">
        <v>8717</v>
      </c>
      <c r="H15" s="202">
        <v>8793</v>
      </c>
      <c r="I15" s="202">
        <v>8889</v>
      </c>
      <c r="J15" s="202">
        <v>9044</v>
      </c>
      <c r="M15" s="1135" t="b">
        <f t="shared" si="1"/>
        <v>1</v>
      </c>
    </row>
    <row r="16" spans="1:13" ht="18" customHeight="1">
      <c r="A16" s="16">
        <v>22</v>
      </c>
      <c r="B16" s="202">
        <f t="shared" si="0"/>
        <v>51448</v>
      </c>
      <c r="C16" s="202">
        <v>695</v>
      </c>
      <c r="D16" s="202">
        <v>50753</v>
      </c>
      <c r="E16" s="202">
        <v>8030</v>
      </c>
      <c r="F16" s="202">
        <v>8282</v>
      </c>
      <c r="G16" s="202">
        <v>8682</v>
      </c>
      <c r="H16" s="202">
        <v>8740</v>
      </c>
      <c r="I16" s="202">
        <v>8796</v>
      </c>
      <c r="J16" s="202">
        <v>8918</v>
      </c>
      <c r="M16" s="1135" t="b">
        <f t="shared" si="1"/>
        <v>1</v>
      </c>
    </row>
    <row r="17" spans="1:13" ht="18" customHeight="1">
      <c r="A17" s="16">
        <v>23</v>
      </c>
      <c r="B17" s="202">
        <f t="shared" si="0"/>
        <v>50505</v>
      </c>
      <c r="C17" s="202">
        <v>693</v>
      </c>
      <c r="D17" s="202">
        <v>49812</v>
      </c>
      <c r="E17" s="202">
        <v>7922</v>
      </c>
      <c r="F17" s="202">
        <v>8040</v>
      </c>
      <c r="G17" s="202">
        <v>8286</v>
      </c>
      <c r="H17" s="202">
        <v>8677</v>
      </c>
      <c r="I17" s="202">
        <v>8747</v>
      </c>
      <c r="J17" s="202">
        <v>8833</v>
      </c>
      <c r="M17" s="1135" t="b">
        <f t="shared" si="1"/>
        <v>1</v>
      </c>
    </row>
    <row r="18" spans="1:13" ht="18" customHeight="1">
      <c r="A18" s="1057">
        <v>24</v>
      </c>
      <c r="B18" s="202">
        <f>C18+D18</f>
        <v>49369</v>
      </c>
      <c r="C18" s="202">
        <v>682</v>
      </c>
      <c r="D18" s="202">
        <v>48687</v>
      </c>
      <c r="E18" s="202">
        <v>7677</v>
      </c>
      <c r="F18" s="202">
        <v>7932</v>
      </c>
      <c r="G18" s="202">
        <v>8033</v>
      </c>
      <c r="H18" s="202">
        <v>8291</v>
      </c>
      <c r="I18" s="202">
        <v>8669</v>
      </c>
      <c r="J18" s="202">
        <v>8767</v>
      </c>
      <c r="M18" s="1135" t="b">
        <f t="shared" si="1"/>
        <v>1</v>
      </c>
    </row>
    <row r="19" spans="1:13" ht="18" customHeight="1">
      <c r="A19" s="1057">
        <v>25</v>
      </c>
      <c r="B19" s="202">
        <f>C19+D19</f>
        <v>48513</v>
      </c>
      <c r="C19" s="202">
        <v>673</v>
      </c>
      <c r="D19" s="202">
        <v>47840</v>
      </c>
      <c r="E19" s="202">
        <v>7838</v>
      </c>
      <c r="F19" s="202">
        <v>7692</v>
      </c>
      <c r="G19" s="202">
        <v>7940</v>
      </c>
      <c r="H19" s="202">
        <v>8039</v>
      </c>
      <c r="I19" s="202">
        <v>8323</v>
      </c>
      <c r="J19" s="202">
        <v>8681</v>
      </c>
      <c r="M19" s="1135" t="b">
        <f>B19=SUM(E19:J19)</f>
        <v>1</v>
      </c>
    </row>
    <row r="20" spans="4:5" ht="12">
      <c r="D20" s="1005"/>
      <c r="E20" s="1005"/>
    </row>
    <row r="21" spans="4:5" ht="12">
      <c r="D21" s="31"/>
      <c r="E21" s="14"/>
    </row>
    <row r="23" spans="1:12" ht="15" customHeight="1">
      <c r="A23" s="1009" t="s">
        <v>1129</v>
      </c>
      <c r="B23" s="8"/>
      <c r="C23" s="8"/>
      <c r="D23" s="8"/>
      <c r="E23" s="8"/>
      <c r="F23" s="8"/>
      <c r="G23" s="8"/>
      <c r="H23" s="8"/>
      <c r="I23" s="8"/>
      <c r="J23" s="8"/>
      <c r="K23" s="8"/>
      <c r="L23" s="8"/>
    </row>
    <row r="24" spans="1:12" ht="15" customHeight="1">
      <c r="A24" s="1009" t="s">
        <v>1130</v>
      </c>
      <c r="C24" s="8"/>
      <c r="D24" s="8"/>
      <c r="E24" s="8"/>
      <c r="F24" s="8"/>
      <c r="G24" s="8"/>
      <c r="H24" s="8"/>
      <c r="I24" s="8"/>
      <c r="J24" s="8"/>
      <c r="K24" s="8"/>
      <c r="L24" s="8"/>
    </row>
    <row r="25" spans="1:12" ht="15" customHeight="1">
      <c r="A25" s="1009" t="s">
        <v>945</v>
      </c>
      <c r="B25" s="8"/>
      <c r="C25" s="8"/>
      <c r="D25" s="8"/>
      <c r="E25" s="8"/>
      <c r="F25" s="8"/>
      <c r="G25" s="8"/>
      <c r="H25" s="8"/>
      <c r="I25" s="8"/>
      <c r="J25" s="8"/>
      <c r="K25" s="8"/>
      <c r="L25" s="8"/>
    </row>
    <row r="26" spans="1:12" ht="15" customHeight="1">
      <c r="A26" s="1009" t="s">
        <v>1131</v>
      </c>
      <c r="B26" s="8"/>
      <c r="C26" s="8"/>
      <c r="D26" s="8"/>
      <c r="E26" s="8"/>
      <c r="F26" s="8"/>
      <c r="G26" s="8"/>
      <c r="H26" s="8"/>
      <c r="I26" s="8"/>
      <c r="J26" s="8"/>
      <c r="K26" s="8"/>
      <c r="L26" s="8"/>
    </row>
    <row r="27" spans="1:12" ht="12">
      <c r="A27" s="8"/>
      <c r="B27" s="8"/>
      <c r="C27" s="8"/>
      <c r="D27" s="8"/>
      <c r="E27" s="8"/>
      <c r="F27" s="8"/>
      <c r="G27" s="8"/>
      <c r="H27" s="8"/>
      <c r="I27" s="8"/>
      <c r="J27" s="8"/>
      <c r="K27" s="8"/>
      <c r="L27" s="8"/>
    </row>
    <row r="28" spans="1:12" ht="18" customHeight="1">
      <c r="A28" s="11" t="s">
        <v>934</v>
      </c>
      <c r="J28" s="8"/>
      <c r="K28" s="1192" t="s">
        <v>946</v>
      </c>
      <c r="L28" s="1193"/>
    </row>
    <row r="29" spans="1:12" ht="18" customHeight="1">
      <c r="A29" s="1188" t="s">
        <v>923</v>
      </c>
      <c r="B29" s="24" t="s">
        <v>915</v>
      </c>
      <c r="C29" s="25"/>
      <c r="D29" s="26"/>
      <c r="E29" s="24" t="s">
        <v>935</v>
      </c>
      <c r="F29" s="25"/>
      <c r="G29" s="26"/>
      <c r="H29" s="24" t="s">
        <v>936</v>
      </c>
      <c r="I29" s="25"/>
      <c r="J29" s="26"/>
      <c r="K29" s="1010" t="s">
        <v>947</v>
      </c>
      <c r="L29" s="26"/>
    </row>
    <row r="30" spans="1:14" ht="18" customHeight="1">
      <c r="A30" s="1189"/>
      <c r="B30" s="16" t="s">
        <v>915</v>
      </c>
      <c r="C30" s="16" t="s">
        <v>917</v>
      </c>
      <c r="D30" s="16" t="s">
        <v>926</v>
      </c>
      <c r="E30" s="16" t="s">
        <v>915</v>
      </c>
      <c r="F30" s="16" t="s">
        <v>917</v>
      </c>
      <c r="G30" s="16" t="s">
        <v>926</v>
      </c>
      <c r="H30" s="16" t="s">
        <v>915</v>
      </c>
      <c r="I30" s="16" t="s">
        <v>917</v>
      </c>
      <c r="J30" s="16" t="s">
        <v>926</v>
      </c>
      <c r="K30" s="16" t="s">
        <v>937</v>
      </c>
      <c r="L30" s="16" t="s">
        <v>938</v>
      </c>
      <c r="N30" s="5" t="s">
        <v>1045</v>
      </c>
    </row>
    <row r="31" spans="1:14" ht="18" customHeight="1">
      <c r="A31" s="16">
        <v>14</v>
      </c>
      <c r="B31" s="202">
        <f aca="true" t="shared" si="2" ref="B31:B40">C31+D31</f>
        <v>3358</v>
      </c>
      <c r="C31" s="202">
        <v>23</v>
      </c>
      <c r="D31" s="202">
        <v>3335</v>
      </c>
      <c r="E31" s="202">
        <f aca="true" t="shared" si="3" ref="E31:E38">SUM(F31:G31)</f>
        <v>1281</v>
      </c>
      <c r="F31" s="202">
        <v>17</v>
      </c>
      <c r="G31" s="202">
        <v>1264</v>
      </c>
      <c r="H31" s="202">
        <f aca="true" t="shared" si="4" ref="H31:H38">SUM(I31:J31)</f>
        <v>2077</v>
      </c>
      <c r="I31" s="202">
        <v>6</v>
      </c>
      <c r="J31" s="202">
        <v>2071</v>
      </c>
      <c r="K31" s="961">
        <f aca="true" t="shared" si="5" ref="K31:K38">ROUND(H31/B31*100,1)</f>
        <v>61.9</v>
      </c>
      <c r="L31" s="961">
        <v>62.6</v>
      </c>
      <c r="N31" s="5" t="b">
        <f aca="true" t="shared" si="6" ref="N31:N42">B31=(E31+H31)</f>
        <v>1</v>
      </c>
    </row>
    <row r="32" spans="1:14" ht="18" customHeight="1">
      <c r="A32" s="16">
        <v>15</v>
      </c>
      <c r="B32" s="202">
        <f t="shared" si="2"/>
        <v>3315</v>
      </c>
      <c r="C32" s="202">
        <v>23</v>
      </c>
      <c r="D32" s="202">
        <v>3292</v>
      </c>
      <c r="E32" s="202">
        <f t="shared" si="3"/>
        <v>1269</v>
      </c>
      <c r="F32" s="202">
        <v>17</v>
      </c>
      <c r="G32" s="202">
        <v>1252</v>
      </c>
      <c r="H32" s="202">
        <f t="shared" si="4"/>
        <v>2046</v>
      </c>
      <c r="I32" s="202">
        <v>6</v>
      </c>
      <c r="J32" s="202">
        <v>2040</v>
      </c>
      <c r="K32" s="961">
        <f t="shared" si="5"/>
        <v>61.7</v>
      </c>
      <c r="L32" s="961">
        <v>62.7</v>
      </c>
      <c r="N32" s="5" t="b">
        <f t="shared" si="6"/>
        <v>1</v>
      </c>
    </row>
    <row r="33" spans="1:14" ht="18" customHeight="1">
      <c r="A33" s="16">
        <v>16</v>
      </c>
      <c r="B33" s="202">
        <f t="shared" si="2"/>
        <v>3269</v>
      </c>
      <c r="C33" s="202">
        <v>23</v>
      </c>
      <c r="D33" s="202">
        <v>3246</v>
      </c>
      <c r="E33" s="202">
        <f t="shared" si="3"/>
        <v>1261</v>
      </c>
      <c r="F33" s="202">
        <v>18</v>
      </c>
      <c r="G33" s="202">
        <v>1243</v>
      </c>
      <c r="H33" s="202">
        <f t="shared" si="4"/>
        <v>2008</v>
      </c>
      <c r="I33" s="202">
        <v>5</v>
      </c>
      <c r="J33" s="202">
        <v>2003</v>
      </c>
      <c r="K33" s="961">
        <f t="shared" si="5"/>
        <v>61.4</v>
      </c>
      <c r="L33" s="962">
        <v>62.7</v>
      </c>
      <c r="N33" s="5" t="b">
        <f t="shared" si="6"/>
        <v>1</v>
      </c>
    </row>
    <row r="34" spans="1:14" ht="18" customHeight="1">
      <c r="A34" s="16">
        <v>17</v>
      </c>
      <c r="B34" s="202">
        <f t="shared" si="2"/>
        <v>3319</v>
      </c>
      <c r="C34" s="202">
        <v>23</v>
      </c>
      <c r="D34" s="202">
        <v>3296</v>
      </c>
      <c r="E34" s="202">
        <f t="shared" si="3"/>
        <v>1278</v>
      </c>
      <c r="F34" s="202">
        <v>19</v>
      </c>
      <c r="G34" s="202">
        <v>1259</v>
      </c>
      <c r="H34" s="202">
        <f t="shared" si="4"/>
        <v>2041</v>
      </c>
      <c r="I34" s="202">
        <v>4</v>
      </c>
      <c r="J34" s="202">
        <v>2037</v>
      </c>
      <c r="K34" s="961">
        <f t="shared" si="5"/>
        <v>61.5</v>
      </c>
      <c r="L34" s="962">
        <v>62.7</v>
      </c>
      <c r="N34" s="5" t="b">
        <f t="shared" si="6"/>
        <v>1</v>
      </c>
    </row>
    <row r="35" spans="1:14" ht="18" customHeight="1">
      <c r="A35" s="16">
        <v>18</v>
      </c>
      <c r="B35" s="202">
        <f t="shared" si="2"/>
        <v>3332</v>
      </c>
      <c r="C35" s="202">
        <v>23</v>
      </c>
      <c r="D35" s="202">
        <v>3309</v>
      </c>
      <c r="E35" s="202">
        <f t="shared" si="3"/>
        <v>1274</v>
      </c>
      <c r="F35" s="202">
        <v>19</v>
      </c>
      <c r="G35" s="202">
        <v>1255</v>
      </c>
      <c r="H35" s="202">
        <f t="shared" si="4"/>
        <v>2058</v>
      </c>
      <c r="I35" s="202">
        <v>4</v>
      </c>
      <c r="J35" s="202">
        <v>2054</v>
      </c>
      <c r="K35" s="961">
        <f t="shared" si="5"/>
        <v>61.8</v>
      </c>
      <c r="L35" s="962">
        <v>62.7</v>
      </c>
      <c r="N35" s="5" t="b">
        <f t="shared" si="6"/>
        <v>1</v>
      </c>
    </row>
    <row r="36" spans="1:14" ht="18" customHeight="1">
      <c r="A36" s="16">
        <v>19</v>
      </c>
      <c r="B36" s="202">
        <f t="shared" si="2"/>
        <v>3332</v>
      </c>
      <c r="C36" s="202">
        <v>24</v>
      </c>
      <c r="D36" s="202">
        <v>3308</v>
      </c>
      <c r="E36" s="202">
        <f t="shared" si="3"/>
        <v>1259</v>
      </c>
      <c r="F36" s="202">
        <v>17</v>
      </c>
      <c r="G36" s="202">
        <v>1242</v>
      </c>
      <c r="H36" s="202">
        <f t="shared" si="4"/>
        <v>2073</v>
      </c>
      <c r="I36" s="202">
        <v>7</v>
      </c>
      <c r="J36" s="202">
        <v>2066</v>
      </c>
      <c r="K36" s="961">
        <f t="shared" si="5"/>
        <v>62.2</v>
      </c>
      <c r="L36" s="964">
        <v>62.7</v>
      </c>
      <c r="N36" s="5" t="b">
        <f t="shared" si="6"/>
        <v>1</v>
      </c>
    </row>
    <row r="37" spans="1:14" ht="18" customHeight="1">
      <c r="A37" s="16">
        <v>20</v>
      </c>
      <c r="B37" s="202">
        <f t="shared" si="2"/>
        <v>3356</v>
      </c>
      <c r="C37" s="202">
        <v>25</v>
      </c>
      <c r="D37" s="202">
        <v>3331</v>
      </c>
      <c r="E37" s="202">
        <f t="shared" si="3"/>
        <v>1255</v>
      </c>
      <c r="F37" s="202">
        <v>17</v>
      </c>
      <c r="G37" s="202">
        <v>1238</v>
      </c>
      <c r="H37" s="202">
        <f t="shared" si="4"/>
        <v>2101</v>
      </c>
      <c r="I37" s="202">
        <v>8</v>
      </c>
      <c r="J37" s="202">
        <v>2093</v>
      </c>
      <c r="K37" s="961">
        <f t="shared" si="5"/>
        <v>62.6</v>
      </c>
      <c r="L37" s="962">
        <v>62.8</v>
      </c>
      <c r="N37" s="5" t="b">
        <f t="shared" si="6"/>
        <v>1</v>
      </c>
    </row>
    <row r="38" spans="1:14" ht="18" customHeight="1">
      <c r="A38" s="16">
        <v>21</v>
      </c>
      <c r="B38" s="202">
        <f t="shared" si="2"/>
        <v>3349</v>
      </c>
      <c r="C38" s="202">
        <v>25</v>
      </c>
      <c r="D38" s="202">
        <v>3324</v>
      </c>
      <c r="E38" s="202">
        <f t="shared" si="3"/>
        <v>1242</v>
      </c>
      <c r="F38" s="202">
        <v>18</v>
      </c>
      <c r="G38" s="202">
        <v>1224</v>
      </c>
      <c r="H38" s="202">
        <f t="shared" si="4"/>
        <v>2107</v>
      </c>
      <c r="I38" s="202">
        <v>7</v>
      </c>
      <c r="J38" s="202">
        <v>2100</v>
      </c>
      <c r="K38" s="961">
        <f t="shared" si="5"/>
        <v>62.9</v>
      </c>
      <c r="L38" s="962">
        <v>62.8</v>
      </c>
      <c r="N38" s="5" t="b">
        <f t="shared" si="6"/>
        <v>1</v>
      </c>
    </row>
    <row r="39" spans="1:14" ht="18" customHeight="1">
      <c r="A39" s="16">
        <v>22</v>
      </c>
      <c r="B39" s="202">
        <f t="shared" si="2"/>
        <v>3312</v>
      </c>
      <c r="C39" s="202">
        <v>25</v>
      </c>
      <c r="D39" s="202">
        <v>3287</v>
      </c>
      <c r="E39" s="202">
        <f>SUM(F39:G39)</f>
        <v>1222</v>
      </c>
      <c r="F39" s="202">
        <v>17</v>
      </c>
      <c r="G39" s="202">
        <v>1205</v>
      </c>
      <c r="H39" s="202">
        <f>SUM(I39:J39)</f>
        <v>2090</v>
      </c>
      <c r="I39" s="202">
        <v>8</v>
      </c>
      <c r="J39" s="202">
        <v>2082</v>
      </c>
      <c r="K39" s="961">
        <f>ROUND(H39/B39*100,1)</f>
        <v>63.1</v>
      </c>
      <c r="L39" s="962">
        <v>62.8</v>
      </c>
      <c r="N39" s="5" t="b">
        <f t="shared" si="6"/>
        <v>1</v>
      </c>
    </row>
    <row r="40" spans="1:14" ht="18" customHeight="1">
      <c r="A40" s="16">
        <v>23</v>
      </c>
      <c r="B40" s="202">
        <f t="shared" si="2"/>
        <v>3308</v>
      </c>
      <c r="C40" s="202">
        <v>25</v>
      </c>
      <c r="D40" s="202">
        <v>3283</v>
      </c>
      <c r="E40" s="202">
        <f>SUM(F40:G40)</f>
        <v>1224</v>
      </c>
      <c r="F40" s="202">
        <v>17</v>
      </c>
      <c r="G40" s="202">
        <v>1207</v>
      </c>
      <c r="H40" s="202">
        <f>SUM(I40:J40)</f>
        <v>2084</v>
      </c>
      <c r="I40" s="202">
        <v>8</v>
      </c>
      <c r="J40" s="202">
        <v>2076</v>
      </c>
      <c r="K40" s="961">
        <f>ROUND(H40/B40*100,1)</f>
        <v>63</v>
      </c>
      <c r="L40" s="962">
        <v>62.8</v>
      </c>
      <c r="N40" s="5" t="b">
        <f t="shared" si="6"/>
        <v>1</v>
      </c>
    </row>
    <row r="41" spans="1:14" ht="18" customHeight="1">
      <c r="A41" s="1057">
        <v>24</v>
      </c>
      <c r="B41" s="202">
        <f>C41+D41</f>
        <v>3353</v>
      </c>
      <c r="C41" s="202">
        <v>25</v>
      </c>
      <c r="D41" s="202">
        <v>3328</v>
      </c>
      <c r="E41" s="202">
        <f>SUM(F41:G41)</f>
        <v>1224</v>
      </c>
      <c r="F41" s="202">
        <v>17</v>
      </c>
      <c r="G41" s="202">
        <v>1207</v>
      </c>
      <c r="H41" s="202">
        <f>SUM(I41:J41)</f>
        <v>2129</v>
      </c>
      <c r="I41" s="202">
        <v>8</v>
      </c>
      <c r="J41" s="202">
        <v>2121</v>
      </c>
      <c r="K41" s="961">
        <f>ROUND(H41/B41*100,1)</f>
        <v>63.5</v>
      </c>
      <c r="L41" s="964">
        <v>62.7</v>
      </c>
      <c r="N41" s="5" t="b">
        <f>B41=(E41+H41)</f>
        <v>1</v>
      </c>
    </row>
    <row r="42" spans="1:14" ht="18" customHeight="1">
      <c r="A42" s="1057">
        <v>25</v>
      </c>
      <c r="B42" s="202">
        <f>C42+D42</f>
        <v>3334</v>
      </c>
      <c r="C42" s="202">
        <v>25</v>
      </c>
      <c r="D42" s="202">
        <v>3309</v>
      </c>
      <c r="E42" s="202">
        <f>SUM(F42:G42)</f>
        <v>1221</v>
      </c>
      <c r="F42" s="202">
        <v>18</v>
      </c>
      <c r="G42" s="202">
        <v>1203</v>
      </c>
      <c r="H42" s="202">
        <f>SUM(I42:J42)</f>
        <v>2113</v>
      </c>
      <c r="I42" s="202">
        <v>7</v>
      </c>
      <c r="J42" s="202">
        <v>2106</v>
      </c>
      <c r="K42" s="961">
        <f>ROUND(H42/B42*100,1)</f>
        <v>63.4</v>
      </c>
      <c r="L42" s="962">
        <f>L44</f>
        <v>62.5331395056436</v>
      </c>
      <c r="N42" s="5" t="b">
        <f t="shared" si="6"/>
        <v>1</v>
      </c>
    </row>
    <row r="43" spans="1:12" ht="18" customHeight="1" hidden="1">
      <c r="A43" s="21"/>
      <c r="B43" s="14"/>
      <c r="C43" s="14"/>
      <c r="D43" s="14"/>
      <c r="E43" s="14"/>
      <c r="F43" s="14"/>
      <c r="G43" s="14"/>
      <c r="H43" s="14"/>
      <c r="I43" s="14"/>
      <c r="J43" s="14"/>
      <c r="K43" s="1011"/>
      <c r="L43" s="1012"/>
    </row>
    <row r="44" ht="12" hidden="1">
      <c r="L44" s="1013">
        <f>261109/417553*100</f>
        <v>62.5331395056436</v>
      </c>
    </row>
  </sheetData>
  <sheetProtection/>
  <mergeCells count="4">
    <mergeCell ref="K28:L28"/>
    <mergeCell ref="I5:J5"/>
    <mergeCell ref="A6:A7"/>
    <mergeCell ref="A29:A30"/>
  </mergeCells>
  <conditionalFormatting sqref="A1:IV65536">
    <cfRule type="expression" priority="1" dxfId="6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sheetPr codeName="Sheet10">
    <tabColor theme="5" tint="0.5999900102615356"/>
  </sheetPr>
  <dimension ref="A1:K47"/>
  <sheetViews>
    <sheetView showGridLines="0" zoomScaleSheetLayoutView="120" workbookViewId="0" topLeftCell="A1">
      <selection activeCell="J34" sqref="J34"/>
    </sheetView>
  </sheetViews>
  <sheetFormatPr defaultColWidth="8.00390625" defaultRowHeight="13.5"/>
  <cols>
    <col min="1" max="9" width="7.50390625" style="985" customWidth="1"/>
    <col min="10" max="10" width="7.75390625" style="985" customWidth="1"/>
    <col min="11" max="11" width="9.25390625" style="985" customWidth="1"/>
    <col min="12" max="16384" width="8.00390625" style="985" customWidth="1"/>
  </cols>
  <sheetData>
    <row r="1" spans="1:6" ht="13.5">
      <c r="A1" s="984" t="s">
        <v>948</v>
      </c>
      <c r="F1" s="970"/>
    </row>
    <row r="2" ht="14.25" customHeight="1"/>
    <row r="3" ht="14.25" customHeight="1">
      <c r="A3" s="986" t="s">
        <v>1132</v>
      </c>
    </row>
    <row r="4" ht="14.25" customHeight="1">
      <c r="A4" s="986" t="s">
        <v>940</v>
      </c>
    </row>
    <row r="5" ht="14.25" customHeight="1">
      <c r="A5" s="986" t="s">
        <v>1133</v>
      </c>
    </row>
    <row r="6" ht="14.25" customHeight="1">
      <c r="A6" s="986" t="s">
        <v>1093</v>
      </c>
    </row>
    <row r="7" ht="14.25" customHeight="1">
      <c r="A7" s="986" t="s">
        <v>1134</v>
      </c>
    </row>
    <row r="8" ht="14.25" customHeight="1">
      <c r="A8" s="987" t="s">
        <v>1135</v>
      </c>
    </row>
    <row r="9" ht="14.25" customHeight="1"/>
    <row r="10" spans="1:10" s="989" customFormat="1" ht="16.5" customHeight="1">
      <c r="A10" s="988" t="s">
        <v>961</v>
      </c>
      <c r="E10" s="990"/>
      <c r="F10" s="990"/>
      <c r="J10" s="991" t="s">
        <v>962</v>
      </c>
    </row>
    <row r="11" spans="1:10" ht="16.5" customHeight="1">
      <c r="A11" s="1196" t="s">
        <v>923</v>
      </c>
      <c r="B11" s="1198" t="s">
        <v>915</v>
      </c>
      <c r="C11" s="1199"/>
      <c r="D11" s="1200"/>
      <c r="E11" s="1195" t="s">
        <v>949</v>
      </c>
      <c r="F11" s="1195"/>
      <c r="G11" s="1195"/>
      <c r="H11" s="1195"/>
      <c r="I11" s="1195"/>
      <c r="J11" s="1190" t="s">
        <v>1047</v>
      </c>
    </row>
    <row r="12" spans="1:10" ht="16.5" customHeight="1">
      <c r="A12" s="1204"/>
      <c r="B12" s="1201"/>
      <c r="C12" s="1202"/>
      <c r="D12" s="1203"/>
      <c r="E12" s="992" t="s">
        <v>917</v>
      </c>
      <c r="F12" s="1205" t="s">
        <v>926</v>
      </c>
      <c r="G12" s="1206"/>
      <c r="H12" s="1207"/>
      <c r="I12" s="993" t="s">
        <v>950</v>
      </c>
      <c r="J12" s="1191"/>
    </row>
    <row r="13" spans="1:10" ht="16.5" customHeight="1">
      <c r="A13" s="1197"/>
      <c r="B13" s="994" t="s">
        <v>951</v>
      </c>
      <c r="C13" s="994" t="s">
        <v>952</v>
      </c>
      <c r="D13" s="994" t="s">
        <v>953</v>
      </c>
      <c r="E13" s="993" t="s">
        <v>919</v>
      </c>
      <c r="F13" s="993" t="s">
        <v>951</v>
      </c>
      <c r="G13" s="993" t="s">
        <v>952</v>
      </c>
      <c r="H13" s="993" t="s">
        <v>953</v>
      </c>
      <c r="I13" s="993" t="s">
        <v>919</v>
      </c>
      <c r="J13" s="1194"/>
    </row>
    <row r="14" spans="1:10" ht="16.5" customHeight="1">
      <c r="A14" s="993">
        <v>14</v>
      </c>
      <c r="B14" s="995">
        <f aca="true" t="shared" si="0" ref="B14:B21">SUM(E14,G14:H14,I14)</f>
        <v>100</v>
      </c>
      <c r="C14" s="995">
        <v>100</v>
      </c>
      <c r="D14" s="996" t="s">
        <v>963</v>
      </c>
      <c r="E14" s="995">
        <v>1</v>
      </c>
      <c r="F14" s="995">
        <f aca="true" t="shared" si="1" ref="F14:F21">SUM(G14:H14)</f>
        <v>94</v>
      </c>
      <c r="G14" s="995">
        <v>94</v>
      </c>
      <c r="H14" s="996" t="s">
        <v>963</v>
      </c>
      <c r="I14" s="995">
        <v>5</v>
      </c>
      <c r="J14" s="995">
        <v>64</v>
      </c>
    </row>
    <row r="15" spans="1:10" ht="16.5" customHeight="1">
      <c r="A15" s="993">
        <v>15</v>
      </c>
      <c r="B15" s="995">
        <f t="shared" si="0"/>
        <v>101</v>
      </c>
      <c r="C15" s="995">
        <v>101</v>
      </c>
      <c r="D15" s="996" t="s">
        <v>963</v>
      </c>
      <c r="E15" s="995">
        <v>1</v>
      </c>
      <c r="F15" s="995">
        <f t="shared" si="1"/>
        <v>95</v>
      </c>
      <c r="G15" s="995">
        <v>95</v>
      </c>
      <c r="H15" s="996" t="s">
        <v>963</v>
      </c>
      <c r="I15" s="995">
        <v>5</v>
      </c>
      <c r="J15" s="995">
        <v>67</v>
      </c>
    </row>
    <row r="16" spans="1:10" ht="16.5" customHeight="1">
      <c r="A16" s="993">
        <v>16</v>
      </c>
      <c r="B16" s="995">
        <f t="shared" si="0"/>
        <v>99</v>
      </c>
      <c r="C16" s="995">
        <v>99</v>
      </c>
      <c r="D16" s="996" t="s">
        <v>963</v>
      </c>
      <c r="E16" s="995">
        <v>1</v>
      </c>
      <c r="F16" s="995">
        <f t="shared" si="1"/>
        <v>93</v>
      </c>
      <c r="G16" s="995">
        <v>93</v>
      </c>
      <c r="H16" s="996" t="s">
        <v>963</v>
      </c>
      <c r="I16" s="995">
        <v>5</v>
      </c>
      <c r="J16" s="995">
        <v>68</v>
      </c>
    </row>
    <row r="17" spans="1:10" ht="16.5" customHeight="1">
      <c r="A17" s="993">
        <v>17</v>
      </c>
      <c r="B17" s="995">
        <f t="shared" si="0"/>
        <v>99</v>
      </c>
      <c r="C17" s="995">
        <v>99</v>
      </c>
      <c r="D17" s="996" t="s">
        <v>963</v>
      </c>
      <c r="E17" s="995">
        <v>1</v>
      </c>
      <c r="F17" s="995">
        <f t="shared" si="1"/>
        <v>93</v>
      </c>
      <c r="G17" s="995">
        <v>93</v>
      </c>
      <c r="H17" s="996" t="s">
        <v>963</v>
      </c>
      <c r="I17" s="995">
        <v>5</v>
      </c>
      <c r="J17" s="995">
        <v>68</v>
      </c>
    </row>
    <row r="18" spans="1:10" ht="16.5" customHeight="1">
      <c r="A18" s="993">
        <v>18</v>
      </c>
      <c r="B18" s="995">
        <f t="shared" si="0"/>
        <v>100</v>
      </c>
      <c r="C18" s="995">
        <v>100</v>
      </c>
      <c r="D18" s="996" t="s">
        <v>963</v>
      </c>
      <c r="E18" s="995">
        <v>1</v>
      </c>
      <c r="F18" s="995">
        <f t="shared" si="1"/>
        <v>94</v>
      </c>
      <c r="G18" s="995">
        <v>94</v>
      </c>
      <c r="H18" s="996" t="s">
        <v>963</v>
      </c>
      <c r="I18" s="995">
        <v>5</v>
      </c>
      <c r="J18" s="995">
        <v>70</v>
      </c>
    </row>
    <row r="19" spans="1:10" ht="16.5" customHeight="1">
      <c r="A19" s="993">
        <v>19</v>
      </c>
      <c r="B19" s="995">
        <f t="shared" si="0"/>
        <v>103</v>
      </c>
      <c r="C19" s="995">
        <v>102</v>
      </c>
      <c r="D19" s="996">
        <v>1</v>
      </c>
      <c r="E19" s="995">
        <v>1</v>
      </c>
      <c r="F19" s="995">
        <f t="shared" si="1"/>
        <v>97</v>
      </c>
      <c r="G19" s="995">
        <v>96</v>
      </c>
      <c r="H19" s="996">
        <v>1</v>
      </c>
      <c r="I19" s="995">
        <v>5</v>
      </c>
      <c r="J19" s="995">
        <v>69</v>
      </c>
    </row>
    <row r="20" spans="1:10" ht="16.5" customHeight="1">
      <c r="A20" s="993">
        <v>20</v>
      </c>
      <c r="B20" s="995">
        <f t="shared" si="0"/>
        <v>103</v>
      </c>
      <c r="C20" s="995">
        <v>102</v>
      </c>
      <c r="D20" s="996">
        <v>1</v>
      </c>
      <c r="E20" s="995">
        <v>1</v>
      </c>
      <c r="F20" s="995">
        <f t="shared" si="1"/>
        <v>97</v>
      </c>
      <c r="G20" s="995">
        <v>96</v>
      </c>
      <c r="H20" s="996">
        <v>1</v>
      </c>
      <c r="I20" s="995">
        <v>5</v>
      </c>
      <c r="J20" s="995">
        <f>14+14+4+2+5+3+2+2+3+3+2+1+1+3+1+2+1+3+2</f>
        <v>68</v>
      </c>
    </row>
    <row r="21" spans="1:10" ht="16.5" customHeight="1">
      <c r="A21" s="993">
        <v>21</v>
      </c>
      <c r="B21" s="995">
        <f t="shared" si="0"/>
        <v>103</v>
      </c>
      <c r="C21" s="995">
        <v>102</v>
      </c>
      <c r="D21" s="996">
        <v>1</v>
      </c>
      <c r="E21" s="995">
        <v>1</v>
      </c>
      <c r="F21" s="995">
        <f t="shared" si="1"/>
        <v>97</v>
      </c>
      <c r="G21" s="995">
        <v>96</v>
      </c>
      <c r="H21" s="996">
        <v>1</v>
      </c>
      <c r="I21" s="995">
        <v>5</v>
      </c>
      <c r="J21" s="995">
        <v>71</v>
      </c>
    </row>
    <row r="22" spans="1:10" ht="16.5" customHeight="1">
      <c r="A22" s="993">
        <v>22</v>
      </c>
      <c r="B22" s="995">
        <f>SUM(E22,G22:H22,I22)</f>
        <v>103</v>
      </c>
      <c r="C22" s="995">
        <v>102</v>
      </c>
      <c r="D22" s="996">
        <v>1</v>
      </c>
      <c r="E22" s="995">
        <v>1</v>
      </c>
      <c r="F22" s="995">
        <f>SUM(G22:H22)</f>
        <v>96</v>
      </c>
      <c r="G22" s="995">
        <v>95</v>
      </c>
      <c r="H22" s="996">
        <v>1</v>
      </c>
      <c r="I22" s="995">
        <v>6</v>
      </c>
      <c r="J22" s="995">
        <v>72</v>
      </c>
    </row>
    <row r="23" spans="1:10" ht="16.5" customHeight="1">
      <c r="A23" s="993">
        <v>23</v>
      </c>
      <c r="B23" s="995">
        <f>SUM(E23,G23:H23,I23)</f>
        <v>103</v>
      </c>
      <c r="C23" s="995">
        <v>102</v>
      </c>
      <c r="D23" s="996">
        <v>1</v>
      </c>
      <c r="E23" s="995">
        <v>1</v>
      </c>
      <c r="F23" s="995">
        <f>SUM(G23:H23)</f>
        <v>96</v>
      </c>
      <c r="G23" s="995">
        <v>95</v>
      </c>
      <c r="H23" s="996">
        <v>1</v>
      </c>
      <c r="I23" s="995">
        <v>6</v>
      </c>
      <c r="J23" s="995">
        <v>74</v>
      </c>
    </row>
    <row r="24" spans="1:10" ht="16.5" customHeight="1">
      <c r="A24" s="993">
        <v>24</v>
      </c>
      <c r="B24" s="995">
        <f>SUM(E24,G24:H24,I24)</f>
        <v>103</v>
      </c>
      <c r="C24" s="995">
        <v>102</v>
      </c>
      <c r="D24" s="996">
        <v>1</v>
      </c>
      <c r="E24" s="995">
        <v>1</v>
      </c>
      <c r="F24" s="995">
        <f>SUM(G24:H24)</f>
        <v>96</v>
      </c>
      <c r="G24" s="995">
        <v>95</v>
      </c>
      <c r="H24" s="996">
        <v>1</v>
      </c>
      <c r="I24" s="995">
        <v>6</v>
      </c>
      <c r="J24" s="995">
        <v>76</v>
      </c>
    </row>
    <row r="25" spans="1:10" ht="16.5" customHeight="1">
      <c r="A25" s="1052">
        <v>25</v>
      </c>
      <c r="B25" s="995">
        <f>SUM(E25,G25:H25,I25)</f>
        <v>99</v>
      </c>
      <c r="C25" s="995">
        <v>98</v>
      </c>
      <c r="D25" s="996">
        <v>1</v>
      </c>
      <c r="E25" s="995">
        <v>1</v>
      </c>
      <c r="F25" s="995">
        <f>SUM(G25:H25)</f>
        <v>92</v>
      </c>
      <c r="G25" s="995">
        <v>91</v>
      </c>
      <c r="H25" s="996">
        <v>1</v>
      </c>
      <c r="I25" s="995">
        <v>6</v>
      </c>
      <c r="J25" s="995">
        <v>74</v>
      </c>
    </row>
    <row r="26" ht="14.25" customHeight="1"/>
    <row r="27" ht="15" customHeight="1">
      <c r="A27" s="986" t="s">
        <v>1136</v>
      </c>
    </row>
    <row r="28" ht="15" customHeight="1">
      <c r="A28" s="986" t="s">
        <v>1137</v>
      </c>
    </row>
    <row r="29" ht="15" customHeight="1">
      <c r="A29" s="986" t="s">
        <v>1138</v>
      </c>
    </row>
    <row r="30" ht="15" customHeight="1">
      <c r="A30" s="986" t="s">
        <v>1139</v>
      </c>
    </row>
    <row r="32" spans="1:10" s="957" customFormat="1" ht="16.5" customHeight="1">
      <c r="A32" s="998" t="s">
        <v>954</v>
      </c>
      <c r="J32" s="999" t="s">
        <v>964</v>
      </c>
    </row>
    <row r="33" spans="1:11" ht="16.5" customHeight="1">
      <c r="A33" s="1196" t="s">
        <v>923</v>
      </c>
      <c r="B33" s="1000" t="s">
        <v>915</v>
      </c>
      <c r="C33" s="1001"/>
      <c r="D33" s="1001"/>
      <c r="E33" s="1002"/>
      <c r="F33" s="1000" t="s">
        <v>924</v>
      </c>
      <c r="G33" s="1001"/>
      <c r="H33" s="1001"/>
      <c r="I33" s="1002"/>
      <c r="J33" s="1003" t="s">
        <v>925</v>
      </c>
      <c r="K33" s="1003" t="s">
        <v>955</v>
      </c>
    </row>
    <row r="34" spans="1:11" ht="16.5" customHeight="1">
      <c r="A34" s="1197"/>
      <c r="B34" s="993" t="s">
        <v>915</v>
      </c>
      <c r="C34" s="993" t="s">
        <v>917</v>
      </c>
      <c r="D34" s="993" t="s">
        <v>926</v>
      </c>
      <c r="E34" s="993" t="s">
        <v>950</v>
      </c>
      <c r="F34" s="993" t="s">
        <v>915</v>
      </c>
      <c r="G34" s="993" t="s">
        <v>917</v>
      </c>
      <c r="H34" s="993" t="s">
        <v>926</v>
      </c>
      <c r="I34" s="993" t="s">
        <v>950</v>
      </c>
      <c r="J34" s="993" t="s">
        <v>926</v>
      </c>
      <c r="K34" s="994" t="s">
        <v>956</v>
      </c>
    </row>
    <row r="35" spans="1:11" ht="16.5" customHeight="1">
      <c r="A35" s="993">
        <v>14</v>
      </c>
      <c r="B35" s="19">
        <f aca="true" t="shared" si="2" ref="B35:B42">SUM(G35:K35)</f>
        <v>1004</v>
      </c>
      <c r="C35" s="19">
        <f aca="true" t="shared" si="3" ref="C35:C42">G35</f>
        <v>12</v>
      </c>
      <c r="D35" s="19">
        <f aca="true" t="shared" si="4" ref="D35:D42">H35+J35+K35</f>
        <v>956</v>
      </c>
      <c r="E35" s="19">
        <f aca="true" t="shared" si="5" ref="E35:E42">I35</f>
        <v>36</v>
      </c>
      <c r="F35" s="19">
        <f aca="true" t="shared" si="6" ref="F35:F42">SUM(G35:I35)</f>
        <v>930</v>
      </c>
      <c r="G35" s="19">
        <v>12</v>
      </c>
      <c r="H35" s="19">
        <v>882</v>
      </c>
      <c r="I35" s="19">
        <v>36</v>
      </c>
      <c r="J35" s="19">
        <v>3</v>
      </c>
      <c r="K35" s="19">
        <v>71</v>
      </c>
    </row>
    <row r="36" spans="1:11" ht="16.5" customHeight="1">
      <c r="A36" s="993">
        <v>15</v>
      </c>
      <c r="B36" s="19">
        <f t="shared" si="2"/>
        <v>974</v>
      </c>
      <c r="C36" s="19">
        <f t="shared" si="3"/>
        <v>12</v>
      </c>
      <c r="D36" s="19">
        <f t="shared" si="4"/>
        <v>927</v>
      </c>
      <c r="E36" s="19">
        <f t="shared" si="5"/>
        <v>35</v>
      </c>
      <c r="F36" s="19">
        <f t="shared" si="6"/>
        <v>893</v>
      </c>
      <c r="G36" s="19">
        <v>12</v>
      </c>
      <c r="H36" s="19">
        <v>846</v>
      </c>
      <c r="I36" s="19">
        <v>35</v>
      </c>
      <c r="J36" s="19">
        <v>4</v>
      </c>
      <c r="K36" s="19">
        <v>77</v>
      </c>
    </row>
    <row r="37" spans="1:11" ht="16.5" customHeight="1">
      <c r="A37" s="993">
        <v>16</v>
      </c>
      <c r="B37" s="19">
        <f t="shared" si="2"/>
        <v>957</v>
      </c>
      <c r="C37" s="19">
        <f t="shared" si="3"/>
        <v>12</v>
      </c>
      <c r="D37" s="19">
        <f t="shared" si="4"/>
        <v>907</v>
      </c>
      <c r="E37" s="19">
        <f t="shared" si="5"/>
        <v>38</v>
      </c>
      <c r="F37" s="19">
        <f t="shared" si="6"/>
        <v>877</v>
      </c>
      <c r="G37" s="19">
        <v>12</v>
      </c>
      <c r="H37" s="19">
        <v>827</v>
      </c>
      <c r="I37" s="19">
        <v>38</v>
      </c>
      <c r="J37" s="19">
        <v>3</v>
      </c>
      <c r="K37" s="19">
        <v>77</v>
      </c>
    </row>
    <row r="38" spans="1:11" ht="16.5" customHeight="1">
      <c r="A38" s="993">
        <v>17</v>
      </c>
      <c r="B38" s="19">
        <f t="shared" si="2"/>
        <v>948</v>
      </c>
      <c r="C38" s="19">
        <f t="shared" si="3"/>
        <v>12</v>
      </c>
      <c r="D38" s="19">
        <f t="shared" si="4"/>
        <v>898</v>
      </c>
      <c r="E38" s="19">
        <f t="shared" si="5"/>
        <v>38</v>
      </c>
      <c r="F38" s="19">
        <f t="shared" si="6"/>
        <v>868</v>
      </c>
      <c r="G38" s="19">
        <v>12</v>
      </c>
      <c r="H38" s="19">
        <v>818</v>
      </c>
      <c r="I38" s="19">
        <v>38</v>
      </c>
      <c r="J38" s="19">
        <v>3</v>
      </c>
      <c r="K38" s="19">
        <v>77</v>
      </c>
    </row>
    <row r="39" spans="1:11" ht="16.5" customHeight="1">
      <c r="A39" s="993">
        <v>18</v>
      </c>
      <c r="B39" s="19">
        <f t="shared" si="2"/>
        <v>940</v>
      </c>
      <c r="C39" s="19">
        <f t="shared" si="3"/>
        <v>12</v>
      </c>
      <c r="D39" s="19">
        <f t="shared" si="4"/>
        <v>888</v>
      </c>
      <c r="E39" s="19">
        <f t="shared" si="5"/>
        <v>40</v>
      </c>
      <c r="F39" s="19">
        <f t="shared" si="6"/>
        <v>856</v>
      </c>
      <c r="G39" s="19">
        <v>12</v>
      </c>
      <c r="H39" s="19">
        <v>804</v>
      </c>
      <c r="I39" s="19">
        <v>40</v>
      </c>
      <c r="J39" s="19">
        <v>3</v>
      </c>
      <c r="K39" s="19">
        <v>81</v>
      </c>
    </row>
    <row r="40" spans="1:11" ht="16.5" customHeight="1">
      <c r="A40" s="993">
        <v>19</v>
      </c>
      <c r="B40" s="19">
        <f t="shared" si="2"/>
        <v>945</v>
      </c>
      <c r="C40" s="19">
        <f t="shared" si="3"/>
        <v>12</v>
      </c>
      <c r="D40" s="19">
        <f t="shared" si="4"/>
        <v>893</v>
      </c>
      <c r="E40" s="19">
        <f t="shared" si="5"/>
        <v>40</v>
      </c>
      <c r="F40" s="19">
        <f t="shared" si="6"/>
        <v>858</v>
      </c>
      <c r="G40" s="19">
        <v>12</v>
      </c>
      <c r="H40" s="19">
        <v>806</v>
      </c>
      <c r="I40" s="19">
        <v>40</v>
      </c>
      <c r="J40" s="19">
        <v>4</v>
      </c>
      <c r="K40" s="19">
        <v>83</v>
      </c>
    </row>
    <row r="41" spans="1:11" ht="16.5" customHeight="1">
      <c r="A41" s="993">
        <v>20</v>
      </c>
      <c r="B41" s="19">
        <f t="shared" si="2"/>
        <v>938</v>
      </c>
      <c r="C41" s="19">
        <f t="shared" si="3"/>
        <v>12</v>
      </c>
      <c r="D41" s="19">
        <f t="shared" si="4"/>
        <v>885</v>
      </c>
      <c r="E41" s="19">
        <f t="shared" si="5"/>
        <v>41</v>
      </c>
      <c r="F41" s="19">
        <f t="shared" si="6"/>
        <v>848</v>
      </c>
      <c r="G41" s="19">
        <v>12</v>
      </c>
      <c r="H41" s="19">
        <v>795</v>
      </c>
      <c r="I41" s="19">
        <v>41</v>
      </c>
      <c r="J41" s="19">
        <v>4</v>
      </c>
      <c r="K41" s="19">
        <v>86</v>
      </c>
    </row>
    <row r="42" spans="1:11" ht="16.5" customHeight="1">
      <c r="A42" s="993">
        <v>21</v>
      </c>
      <c r="B42" s="19">
        <f t="shared" si="2"/>
        <v>940</v>
      </c>
      <c r="C42" s="19">
        <f t="shared" si="3"/>
        <v>12</v>
      </c>
      <c r="D42" s="19">
        <f t="shared" si="4"/>
        <v>889</v>
      </c>
      <c r="E42" s="19">
        <f t="shared" si="5"/>
        <v>39</v>
      </c>
      <c r="F42" s="19">
        <f t="shared" si="6"/>
        <v>847</v>
      </c>
      <c r="G42" s="19">
        <v>12</v>
      </c>
      <c r="H42" s="19">
        <v>796</v>
      </c>
      <c r="I42" s="19">
        <v>39</v>
      </c>
      <c r="J42" s="19">
        <v>3</v>
      </c>
      <c r="K42" s="19">
        <v>90</v>
      </c>
    </row>
    <row r="43" spans="1:11" ht="16.5" customHeight="1">
      <c r="A43" s="993">
        <v>22</v>
      </c>
      <c r="B43" s="19">
        <f>SUM(G43:K43)</f>
        <v>946</v>
      </c>
      <c r="C43" s="19">
        <f>G43</f>
        <v>12</v>
      </c>
      <c r="D43" s="19">
        <f>H43+J43+K43</f>
        <v>893</v>
      </c>
      <c r="E43" s="19">
        <f>I43</f>
        <v>41</v>
      </c>
      <c r="F43" s="19">
        <f>SUM(G43:I43)</f>
        <v>849</v>
      </c>
      <c r="G43" s="19">
        <v>12</v>
      </c>
      <c r="H43" s="19">
        <v>796</v>
      </c>
      <c r="I43" s="19">
        <v>41</v>
      </c>
      <c r="J43" s="19">
        <v>3</v>
      </c>
      <c r="K43" s="19">
        <v>94</v>
      </c>
    </row>
    <row r="44" spans="1:11" ht="16.5" customHeight="1">
      <c r="A44" s="993">
        <v>23</v>
      </c>
      <c r="B44" s="19">
        <f>SUM(G44:K44)</f>
        <v>949</v>
      </c>
      <c r="C44" s="19">
        <f>G44</f>
        <v>12</v>
      </c>
      <c r="D44" s="19">
        <f>H44+J44+K44</f>
        <v>896</v>
      </c>
      <c r="E44" s="19">
        <f>I44</f>
        <v>41</v>
      </c>
      <c r="F44" s="19">
        <f>SUM(G44:I44)</f>
        <v>842</v>
      </c>
      <c r="G44" s="19">
        <v>12</v>
      </c>
      <c r="H44" s="19">
        <v>789</v>
      </c>
      <c r="I44" s="19">
        <v>41</v>
      </c>
      <c r="J44" s="19">
        <v>4</v>
      </c>
      <c r="K44" s="19">
        <v>103</v>
      </c>
    </row>
    <row r="45" spans="1:11" ht="16.5" customHeight="1">
      <c r="A45" s="993">
        <v>24</v>
      </c>
      <c r="B45" s="19">
        <f>SUM(G45:K45)</f>
        <v>975</v>
      </c>
      <c r="C45" s="19">
        <f>G45</f>
        <v>12</v>
      </c>
      <c r="D45" s="19">
        <f>H45+J45+K45</f>
        <v>917</v>
      </c>
      <c r="E45" s="19">
        <f>I45</f>
        <v>46</v>
      </c>
      <c r="F45" s="19">
        <f>SUM(G45:I45)</f>
        <v>839</v>
      </c>
      <c r="G45" s="19">
        <v>12</v>
      </c>
      <c r="H45" s="19">
        <v>781</v>
      </c>
      <c r="I45" s="19">
        <v>46</v>
      </c>
      <c r="J45" s="19">
        <v>5</v>
      </c>
      <c r="K45" s="19">
        <v>131</v>
      </c>
    </row>
    <row r="46" spans="1:11" ht="16.5" customHeight="1">
      <c r="A46" s="1052">
        <v>25</v>
      </c>
      <c r="B46" s="1055">
        <f>SUM(G46:K46)</f>
        <v>972</v>
      </c>
      <c r="C46" s="1055">
        <f>G46</f>
        <v>12</v>
      </c>
      <c r="D46" s="1055">
        <f>H46+J46+K46</f>
        <v>913</v>
      </c>
      <c r="E46" s="1055">
        <f>I46</f>
        <v>47</v>
      </c>
      <c r="F46" s="1055">
        <f>SUM(G46:I46)</f>
        <v>826</v>
      </c>
      <c r="G46" s="1055">
        <v>12</v>
      </c>
      <c r="H46" s="1055">
        <v>767</v>
      </c>
      <c r="I46" s="1055">
        <v>47</v>
      </c>
      <c r="J46" s="1055">
        <v>5</v>
      </c>
      <c r="K46" s="1055">
        <v>141</v>
      </c>
    </row>
    <row r="47" ht="12">
      <c r="B47" s="997"/>
    </row>
  </sheetData>
  <sheetProtection/>
  <mergeCells count="6">
    <mergeCell ref="J11:J13"/>
    <mergeCell ref="E11:I11"/>
    <mergeCell ref="A33:A34"/>
    <mergeCell ref="B11:D12"/>
    <mergeCell ref="A11:A13"/>
    <mergeCell ref="F12:H12"/>
  </mergeCells>
  <conditionalFormatting sqref="A1:IV11 A12:I13 K12:IV13 A14:IV65536">
    <cfRule type="expression" priority="1" dxfId="6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中村　直人（統計調査課）</dc:creator>
  <cp:keywords/>
  <dc:description/>
  <cp:lastModifiedBy>佐賀県</cp:lastModifiedBy>
  <cp:lastPrinted>2014-03-13T08:20:47Z</cp:lastPrinted>
  <dcterms:created xsi:type="dcterms:W3CDTF">1997-01-08T22:48:59Z</dcterms:created>
  <dcterms:modified xsi:type="dcterms:W3CDTF">2014-05-19T00:44:28Z</dcterms:modified>
  <cp:category/>
  <cp:version/>
  <cp:contentType/>
  <cp:contentStatus/>
</cp:coreProperties>
</file>