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7 " sheetId="1" r:id="rId1"/>
  </sheets>
  <definedNames>
    <definedName name="_xlnm.Print_Area" localSheetId="0">'6-7 '!$A$1:$E$45</definedName>
  </definedNames>
  <calcPr fullCalcOnLoad="1"/>
</workbook>
</file>

<file path=xl/sharedStrings.xml><?xml version="1.0" encoding="utf-8"?>
<sst xmlns="http://schemas.openxmlformats.org/spreadsheetml/2006/main" count="48" uniqueCount="46">
  <si>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</si>
  <si>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</si>
  <si>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</si>
  <si>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</si>
  <si>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</si>
  <si>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</si>
  <si>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</si>
  <si>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</si>
  <si>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</si>
  <si>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基山町</t>
  </si>
  <si>
    <t>三養基郡</t>
  </si>
  <si>
    <t>神埼郡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</si>
  <si>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</si>
  <si>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</si>
  <si>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</si>
  <si>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</si>
  <si>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</si>
  <si>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</si>
  <si>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</si>
  <si>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</si>
  <si>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</si>
  <si>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 xml:space="preserve">    　計は、四捨五入のため一致しない場合がある。</t>
  </si>
  <si>
    <t xml:space="preserve">    　作付面積は、新規需要米や加工用米等を除く主食用等水稲作付面積。</t>
  </si>
  <si>
    <t>（注）需要量に関する情報、面積換算値、生産目標数量、作付目標面積は、県間・地域間調整後の数値。</t>
  </si>
  <si>
    <t>資料：佐賀県農業再生協議会（地域協議会報告とりまとめ）</t>
  </si>
  <si>
    <t>太良町</t>
  </si>
  <si>
    <t>みやき町</t>
  </si>
  <si>
    <t>上峰町</t>
  </si>
  <si>
    <t>吉野ヶ里町</t>
  </si>
  <si>
    <t>神埼市</t>
  </si>
  <si>
    <t>嬉野市</t>
  </si>
  <si>
    <t>小城市</t>
  </si>
  <si>
    <t>（A－B）</t>
  </si>
  <si>
    <t>（B）</t>
  </si>
  <si>
    <t>(A)</t>
  </si>
  <si>
    <t>面積換算値</t>
  </si>
  <si>
    <t>市    町</t>
  </si>
  <si>
    <t>差し引き面積</t>
  </si>
  <si>
    <t>水稲作付面積</t>
  </si>
  <si>
    <t>年　  度</t>
  </si>
  <si>
    <r>
      <t>6-7　米の数量調整取組状況　</t>
    </r>
    <r>
      <rPr>
        <sz val="12"/>
        <rFont val="ＭＳ 明朝"/>
        <family val="1"/>
      </rPr>
      <t>－市町－　（平成24年度）</t>
    </r>
  </si>
  <si>
    <t>平成25年3月末現在</t>
  </si>
  <si>
    <t>平成24年産米市町別
需要量に関する情報</t>
  </si>
  <si>
    <t>ｔ</t>
  </si>
  <si>
    <t>ha</t>
  </si>
  <si>
    <t>平成24年度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</si>
</sst>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63" applyFont="1" applyFill="1">
      <alignment/>
      <protection/>
    </xf>
    <xf numFmtId="199" fontId="7" fillId="0" borderId="0" xfId="63" applyNumberFormat="1" applyFont="1" applyFill="1">
      <alignment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200" fontId="6" fillId="0" borderId="0" xfId="63" applyNumberFormat="1" applyFont="1" applyFill="1" applyAlignment="1">
      <alignment vertical="center"/>
      <protection/>
    </xf>
    <xf numFmtId="221" fontId="6" fillId="0" borderId="10" xfId="63" applyNumberFormat="1" applyFont="1" applyFill="1" applyBorder="1" applyAlignment="1">
      <alignment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0" fontId="6" fillId="0" borderId="12" xfId="63" applyFont="1" applyFill="1" applyBorder="1" applyAlignment="1">
      <alignment horizontal="distributed"/>
      <protection/>
    </xf>
    <xf numFmtId="0" fontId="8" fillId="0" borderId="0" xfId="63" applyFont="1" applyFill="1" applyAlignment="1">
      <alignment vertical="center"/>
      <protection/>
    </xf>
    <xf numFmtId="200" fontId="8" fillId="0" borderId="0" xfId="63" applyNumberFormat="1" applyFont="1" applyFill="1" applyAlignment="1">
      <alignment vertical="center"/>
      <protection/>
    </xf>
    <xf numFmtId="221" fontId="8" fillId="0" borderId="0" xfId="63" applyNumberFormat="1" applyFont="1" applyFill="1" applyAlignment="1">
      <alignment/>
      <protection/>
    </xf>
    <xf numFmtId="176" fontId="8" fillId="0" borderId="0" xfId="0" applyNumberFormat="1" applyFont="1" applyFill="1" applyBorder="1" applyAlignment="1">
      <alignment horizontal="right"/>
    </xf>
    <xf numFmtId="0" fontId="8" fillId="0" borderId="13" xfId="63" applyFont="1" applyFill="1" applyBorder="1" applyAlignment="1">
      <alignment horizontal="distributed"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13" xfId="63" applyFont="1" applyFill="1" applyBorder="1" applyAlignment="1">
      <alignment horizontal="distributed"/>
      <protection/>
    </xf>
    <xf numFmtId="221" fontId="6" fillId="0" borderId="0" xfId="63" applyNumberFormat="1" applyFont="1" applyFill="1" applyAlignment="1">
      <alignment/>
      <protection/>
    </xf>
    <xf numFmtId="0" fontId="6" fillId="0" borderId="0" xfId="63" applyFont="1" applyFill="1">
      <alignment/>
      <protection/>
    </xf>
    <xf numFmtId="221" fontId="11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6" fillId="0" borderId="13" xfId="63" applyFont="1" applyFill="1" applyBorder="1" applyAlignment="1">
      <alignment/>
      <protection/>
    </xf>
    <xf numFmtId="0" fontId="8" fillId="0" borderId="0" xfId="63" applyFont="1" applyFill="1">
      <alignment/>
      <protection/>
    </xf>
    <xf numFmtId="200" fontId="8" fillId="0" borderId="0" xfId="63" applyNumberFormat="1" applyFont="1" applyFill="1">
      <alignment/>
      <protection/>
    </xf>
    <xf numFmtId="221" fontId="8" fillId="0" borderId="0" xfId="0" applyNumberFormat="1" applyFont="1" applyFill="1" applyBorder="1" applyAlignment="1">
      <alignment horizontal="right"/>
    </xf>
    <xf numFmtId="0" fontId="8" fillId="0" borderId="13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right"/>
      <protection/>
    </xf>
    <xf numFmtId="0" fontId="6" fillId="0" borderId="13" xfId="63" applyFont="1" applyFill="1" applyBorder="1" applyAlignment="1">
      <alignment horizontal="distributed" vertical="top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right"/>
      <protection/>
    </xf>
    <xf numFmtId="0" fontId="7" fillId="0" borderId="0" xfId="63" applyFont="1" applyFill="1" applyAlignment="1">
      <alignment horizontal="centerContinuous"/>
      <protection/>
    </xf>
    <xf numFmtId="0" fontId="5" fillId="0" borderId="0" xfId="63" applyFont="1" applyFill="1" applyAlignment="1">
      <alignment horizontal="centerContinuous"/>
      <protection/>
    </xf>
    <xf numFmtId="176" fontId="11" fillId="0" borderId="0" xfId="0" applyNumberFormat="1" applyFont="1" applyFill="1" applyBorder="1" applyAlignment="1">
      <alignment/>
    </xf>
    <xf numFmtId="221" fontId="11" fillId="0" borderId="0" xfId="0" applyNumberFormat="1" applyFont="1" applyFill="1" applyBorder="1" applyAlignment="1">
      <alignment/>
    </xf>
    <xf numFmtId="0" fontId="2" fillId="0" borderId="20" xfId="63" applyFont="1" applyFill="1" applyBorder="1" applyAlignment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6" fillId="0" borderId="21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top"/>
      <protection/>
    </xf>
    <xf numFmtId="0" fontId="2" fillId="0" borderId="24" xfId="63" applyFont="1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07 農業(39～46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6"/>
  <sheetViews>
    <sheetView showGridLines="0" tabSelected="1" zoomScalePageLayoutView="0" workbookViewId="0" topLeftCell="A1">
      <selection activeCell="E26" sqref="E26"/>
    </sheetView>
  </sheetViews>
  <sheetFormatPr defaultColWidth="7.75390625" defaultRowHeight="13.5"/>
  <cols>
    <col min="1" max="1" width="13.50390625" style="1" customWidth="1"/>
    <col min="2" max="2" width="15.625" style="1" customWidth="1"/>
    <col min="3" max="5" width="14.625" style="1" customWidth="1"/>
    <col min="6" max="7" width="3.50390625" style="1" customWidth="1"/>
    <col min="8" max="16384" width="7.75390625" style="1" customWidth="1"/>
  </cols>
  <sheetData>
    <row r="1" spans="1:5" ht="18.75" customHeight="1">
      <c r="A1" s="39" t="s">
        <v>40</v>
      </c>
      <c r="B1" s="38"/>
      <c r="C1" s="38"/>
      <c r="D1" s="38"/>
      <c r="E1" s="38"/>
    </row>
    <row r="2" ht="11.25" customHeight="1"/>
    <row r="3" spans="1:5" ht="12.75" customHeight="1" thickBot="1">
      <c r="A3" s="20" t="s">
        <v>41</v>
      </c>
      <c r="E3" s="37"/>
    </row>
    <row r="4" spans="1:5" s="20" customFormat="1" ht="15" customHeight="1">
      <c r="A4" s="42" t="s">
        <v>39</v>
      </c>
      <c r="B4" s="44" t="s">
        <v>42</v>
      </c>
      <c r="C4" s="36"/>
      <c r="D4" s="47" t="s">
        <v>38</v>
      </c>
      <c r="E4" s="49" t="s">
        <v>37</v>
      </c>
    </row>
    <row r="5" spans="1:5" s="20" customFormat="1" ht="12" customHeight="1">
      <c r="A5" s="43"/>
      <c r="B5" s="45"/>
      <c r="C5" s="35"/>
      <c r="D5" s="48"/>
      <c r="E5" s="50"/>
    </row>
    <row r="6" spans="1:5" s="20" customFormat="1" ht="12" customHeight="1">
      <c r="A6" s="51" t="s">
        <v>36</v>
      </c>
      <c r="B6" s="45"/>
      <c r="C6" s="34" t="s">
        <v>35</v>
      </c>
      <c r="D6" s="48"/>
      <c r="E6" s="50"/>
    </row>
    <row r="7" spans="1:5" s="20" customFormat="1" ht="12" customHeight="1">
      <c r="A7" s="52"/>
      <c r="B7" s="46"/>
      <c r="C7" s="33" t="s">
        <v>34</v>
      </c>
      <c r="D7" s="32" t="s">
        <v>33</v>
      </c>
      <c r="E7" s="31" t="s">
        <v>32</v>
      </c>
    </row>
    <row r="8" spans="1:5" s="20" customFormat="1" ht="12.75" customHeight="1">
      <c r="A8" s="30"/>
      <c r="B8" s="29" t="s">
        <v>43</v>
      </c>
      <c r="C8" s="29" t="s">
        <v>44</v>
      </c>
      <c r="D8" s="28" t="s">
        <v>44</v>
      </c>
      <c r="E8" s="28" t="s">
        <v>44</v>
      </c>
    </row>
    <row r="9" spans="1:5" s="20" customFormat="1" ht="7.5" customHeight="1">
      <c r="A9" s="30"/>
      <c r="B9" s="29"/>
      <c r="C9" s="29"/>
      <c r="D9" s="28"/>
      <c r="E9" s="28"/>
    </row>
    <row r="10" spans="1:7" s="24" customFormat="1" ht="18" customHeight="1">
      <c r="A10" s="16" t="s">
        <v>45</v>
      </c>
      <c r="B10" s="15">
        <v>141300</v>
      </c>
      <c r="C10" s="15">
        <v>26805</v>
      </c>
      <c r="D10" s="15">
        <f>262267093/10000</f>
        <v>26226.7093</v>
      </c>
      <c r="E10" s="26">
        <f>5873411/10000</f>
        <v>587.3411</v>
      </c>
      <c r="G10" s="25"/>
    </row>
    <row r="11" spans="1:5" s="24" customFormat="1" ht="9" customHeight="1">
      <c r="A11" s="27"/>
      <c r="B11" s="40"/>
      <c r="C11" s="40"/>
      <c r="D11" s="40"/>
      <c r="E11" s="41"/>
    </row>
    <row r="12" spans="1:7" s="24" customFormat="1" ht="18.75" customHeight="1">
      <c r="A12" s="16" t="s">
        <v>20</v>
      </c>
      <c r="B12" s="15">
        <f>B15+B16+B17+B18+B19+B20+B21+B22+B23+B24</f>
        <v>102381.8</v>
      </c>
      <c r="C12" s="15">
        <f>C15+C16+C17+C18+C19+C20+C21+C22+C23+C24</f>
        <v>19452.7251</v>
      </c>
      <c r="D12" s="15">
        <f>D15+D16+D17+D18+D19+D20+D21+D22+D23+D24</f>
        <v>19000.318900000002</v>
      </c>
      <c r="E12" s="26">
        <f>E15+E16+E17+E18+E19+E20+E21+E22+E23+E24</f>
        <v>452.40620000000024</v>
      </c>
      <c r="G12" s="25"/>
    </row>
    <row r="13" spans="1:7" s="24" customFormat="1" ht="18.75" customHeight="1">
      <c r="A13" s="16" t="s">
        <v>19</v>
      </c>
      <c r="B13" s="15">
        <f>B25+B27+B31+B33+B35+B39</f>
        <v>38918.2</v>
      </c>
      <c r="C13" s="15">
        <f>C25+C27+C31+C33+C35+C39</f>
        <v>7361.8781</v>
      </c>
      <c r="D13" s="15">
        <f>D25+D27+D31+D33+D35+D39</f>
        <v>7226.3904</v>
      </c>
      <c r="E13" s="26">
        <f>E25+E27+E31+E33+E35+E39</f>
        <v>135.48769999999962</v>
      </c>
      <c r="G13" s="25"/>
    </row>
    <row r="14" spans="1:5" s="20" customFormat="1" ht="9" customHeight="1">
      <c r="A14" s="23"/>
      <c r="B14" s="22"/>
      <c r="C14" s="22"/>
      <c r="D14" s="22"/>
      <c r="E14" s="21"/>
    </row>
    <row r="15" spans="1:7" s="6" customFormat="1" ht="20.25" customHeight="1">
      <c r="A15" s="18" t="s">
        <v>18</v>
      </c>
      <c r="B15" s="17">
        <v>35232</v>
      </c>
      <c r="C15" s="17">
        <f>65647550/10000+76331/10000</f>
        <v>6572.3881</v>
      </c>
      <c r="D15" s="17">
        <f>63540090/10000</f>
        <v>6354.009</v>
      </c>
      <c r="E15" s="19">
        <f>C15-D15</f>
        <v>218.3791000000001</v>
      </c>
      <c r="G15" s="7"/>
    </row>
    <row r="16" spans="1:7" s="6" customFormat="1" ht="20.25" customHeight="1">
      <c r="A16" s="18" t="s">
        <v>17</v>
      </c>
      <c r="B16" s="17">
        <f>15020-B32</f>
        <v>13332</v>
      </c>
      <c r="C16" s="17">
        <f>31732190/10000-C32</f>
        <v>2788.3070000000002</v>
      </c>
      <c r="D16" s="17">
        <f>30801670/10000-D32</f>
        <v>2700.616</v>
      </c>
      <c r="E16" s="19">
        <f aca="true" t="shared" si="0" ref="E16:E40">C16-D16</f>
        <v>87.69100000000026</v>
      </c>
      <c r="G16" s="7"/>
    </row>
    <row r="17" spans="1:7" s="6" customFormat="1" ht="20.25" customHeight="1">
      <c r="A17" s="18" t="s">
        <v>16</v>
      </c>
      <c r="B17" s="17">
        <v>3908</v>
      </c>
      <c r="C17" s="17">
        <v>746</v>
      </c>
      <c r="D17" s="17">
        <f>7261883/10000</f>
        <v>726.1883</v>
      </c>
      <c r="E17" s="19">
        <f t="shared" si="0"/>
        <v>19.811699999999973</v>
      </c>
      <c r="G17" s="7"/>
    </row>
    <row r="18" spans="1:7" s="6" customFormat="1" ht="20.25" customHeight="1">
      <c r="A18" s="18" t="s">
        <v>15</v>
      </c>
      <c r="B18" s="17">
        <v>2898</v>
      </c>
      <c r="C18" s="17">
        <v>564</v>
      </c>
      <c r="D18" s="17">
        <f>5539362/10000</f>
        <v>553.9362</v>
      </c>
      <c r="E18" s="19">
        <f t="shared" si="0"/>
        <v>10.063800000000015</v>
      </c>
      <c r="G18" s="7"/>
    </row>
    <row r="19" spans="1:7" s="6" customFormat="1" ht="20.25" customHeight="1">
      <c r="A19" s="18" t="s">
        <v>14</v>
      </c>
      <c r="B19" s="17">
        <v>8141</v>
      </c>
      <c r="C19" s="17">
        <v>1560</v>
      </c>
      <c r="D19" s="17">
        <f>15424212/10000</f>
        <v>1542.4212</v>
      </c>
      <c r="E19" s="19">
        <f t="shared" si="0"/>
        <v>17.5788</v>
      </c>
      <c r="G19" s="7"/>
    </row>
    <row r="20" spans="1:7" s="6" customFormat="1" ht="20.25" customHeight="1">
      <c r="A20" s="18" t="s">
        <v>13</v>
      </c>
      <c r="B20" s="17">
        <v>8056</v>
      </c>
      <c r="C20" s="17">
        <v>1523</v>
      </c>
      <c r="D20" s="17">
        <f>15000889/10000</f>
        <v>1500.0889</v>
      </c>
      <c r="E20" s="19">
        <f t="shared" si="0"/>
        <v>22.911100000000033</v>
      </c>
      <c r="G20" s="7"/>
    </row>
    <row r="21" spans="1:7" s="6" customFormat="1" ht="20.25" customHeight="1">
      <c r="A21" s="18" t="s">
        <v>12</v>
      </c>
      <c r="B21" s="17">
        <v>4661</v>
      </c>
      <c r="C21" s="17">
        <v>854</v>
      </c>
      <c r="D21" s="17">
        <f>8531643/10000</f>
        <v>853.1643</v>
      </c>
      <c r="E21" s="19">
        <f t="shared" si="0"/>
        <v>0.8356999999999744</v>
      </c>
      <c r="G21" s="7"/>
    </row>
    <row r="22" spans="1:7" s="6" customFormat="1" ht="20.25" customHeight="1">
      <c r="A22" s="18" t="s">
        <v>31</v>
      </c>
      <c r="B22" s="17">
        <f>10838800/1000</f>
        <v>10838.8</v>
      </c>
      <c r="C22" s="17">
        <f>20380300/10000</f>
        <v>2038.03</v>
      </c>
      <c r="D22" s="17">
        <f>20237156/10000</f>
        <v>2023.7156</v>
      </c>
      <c r="E22" s="19">
        <f t="shared" si="0"/>
        <v>14.314399999999978</v>
      </c>
      <c r="G22" s="7"/>
    </row>
    <row r="23" spans="1:7" s="6" customFormat="1" ht="20.25" customHeight="1">
      <c r="A23" s="18" t="s">
        <v>30</v>
      </c>
      <c r="B23" s="17">
        <v>4423</v>
      </c>
      <c r="C23" s="17">
        <v>837</v>
      </c>
      <c r="D23" s="17">
        <f>8105348/10000</f>
        <v>810.5348</v>
      </c>
      <c r="E23" s="19">
        <f t="shared" si="0"/>
        <v>26.46519999999998</v>
      </c>
      <c r="G23" s="7"/>
    </row>
    <row r="24" spans="1:7" s="6" customFormat="1" ht="20.25" customHeight="1">
      <c r="A24" s="18" t="s">
        <v>29</v>
      </c>
      <c r="B24" s="17">
        <v>10892</v>
      </c>
      <c r="C24" s="17">
        <v>1970</v>
      </c>
      <c r="D24" s="17">
        <f>19356446/10000</f>
        <v>1935.6446</v>
      </c>
      <c r="E24" s="19">
        <f t="shared" si="0"/>
        <v>34.35539999999992</v>
      </c>
      <c r="G24" s="7"/>
    </row>
    <row r="25" spans="1:7" s="12" customFormat="1" ht="20.25" customHeight="1">
      <c r="A25" s="16" t="s">
        <v>11</v>
      </c>
      <c r="B25" s="15">
        <v>2678</v>
      </c>
      <c r="C25" s="15">
        <v>496</v>
      </c>
      <c r="D25" s="15">
        <f>D26</f>
        <v>490.0618</v>
      </c>
      <c r="E25" s="14">
        <f t="shared" si="0"/>
        <v>5.938199999999995</v>
      </c>
      <c r="G25" s="13"/>
    </row>
    <row r="26" spans="1:7" s="6" customFormat="1" ht="20.25" customHeight="1">
      <c r="A26" s="18" t="s">
        <v>28</v>
      </c>
      <c r="B26" s="17">
        <v>2678</v>
      </c>
      <c r="C26" s="17">
        <v>496</v>
      </c>
      <c r="D26" s="17">
        <f>4900618/10000</f>
        <v>490.0618</v>
      </c>
      <c r="E26" s="19">
        <f t="shared" si="0"/>
        <v>5.938199999999995</v>
      </c>
      <c r="G26" s="7"/>
    </row>
    <row r="27" spans="1:7" s="12" customFormat="1" ht="20.25" customHeight="1">
      <c r="A27" s="16" t="s">
        <v>10</v>
      </c>
      <c r="B27" s="15">
        <f>B28+B29+B30</f>
        <v>8699</v>
      </c>
      <c r="C27" s="15">
        <f>C28+C29+C30</f>
        <v>1631</v>
      </c>
      <c r="D27" s="15">
        <f>D28+D29+D30</f>
        <v>1604.4637</v>
      </c>
      <c r="E27" s="14">
        <f t="shared" si="0"/>
        <v>26.536299999999983</v>
      </c>
      <c r="G27" s="13"/>
    </row>
    <row r="28" spans="1:7" s="6" customFormat="1" ht="20.25" customHeight="1">
      <c r="A28" s="18" t="s">
        <v>9</v>
      </c>
      <c r="B28" s="17">
        <v>767</v>
      </c>
      <c r="C28" s="17">
        <v>153</v>
      </c>
      <c r="D28" s="17">
        <f>1483938/10000</f>
        <v>148.3938</v>
      </c>
      <c r="E28" s="19">
        <f t="shared" si="0"/>
        <v>4.606200000000001</v>
      </c>
      <c r="G28" s="7"/>
    </row>
    <row r="29" spans="1:7" s="6" customFormat="1" ht="20.25" customHeight="1">
      <c r="A29" s="18" t="s">
        <v>27</v>
      </c>
      <c r="B29" s="17">
        <v>1471</v>
      </c>
      <c r="C29" s="17">
        <v>277</v>
      </c>
      <c r="D29" s="17">
        <f>2730601/10000</f>
        <v>273.0601</v>
      </c>
      <c r="E29" s="19">
        <f t="shared" si="0"/>
        <v>3.939900000000023</v>
      </c>
      <c r="G29" s="7"/>
    </row>
    <row r="30" spans="1:7" s="6" customFormat="1" ht="20.25" customHeight="1">
      <c r="A30" s="18" t="s">
        <v>26</v>
      </c>
      <c r="B30" s="17">
        <v>6461</v>
      </c>
      <c r="C30" s="17">
        <v>1201</v>
      </c>
      <c r="D30" s="17">
        <f>11830098/10000</f>
        <v>1183.0098</v>
      </c>
      <c r="E30" s="19">
        <f t="shared" si="0"/>
        <v>17.99019999999996</v>
      </c>
      <c r="G30" s="7"/>
    </row>
    <row r="31" spans="1:7" s="12" customFormat="1" ht="20.25" customHeight="1">
      <c r="A31" s="16" t="s">
        <v>8</v>
      </c>
      <c r="B31" s="15">
        <f>B32</f>
        <v>1688</v>
      </c>
      <c r="C31" s="15">
        <f>C32</f>
        <v>384.912</v>
      </c>
      <c r="D31" s="15">
        <f>D32</f>
        <v>379.551</v>
      </c>
      <c r="E31" s="14">
        <f t="shared" si="0"/>
        <v>5.36099999999999</v>
      </c>
      <c r="G31" s="13"/>
    </row>
    <row r="32" spans="1:7" s="6" customFormat="1" ht="20.25" customHeight="1">
      <c r="A32" s="18" t="s">
        <v>7</v>
      </c>
      <c r="B32" s="17">
        <v>1688</v>
      </c>
      <c r="C32" s="17">
        <f>38491.2/100</f>
        <v>384.912</v>
      </c>
      <c r="D32" s="17">
        <f>3795510/10000</f>
        <v>379.551</v>
      </c>
      <c r="E32" s="19">
        <f t="shared" si="0"/>
        <v>5.36099999999999</v>
      </c>
      <c r="G32" s="7"/>
    </row>
    <row r="33" spans="1:7" s="12" customFormat="1" ht="20.25" customHeight="1">
      <c r="A33" s="16" t="s">
        <v>6</v>
      </c>
      <c r="B33" s="15">
        <f>B34</f>
        <v>1796</v>
      </c>
      <c r="C33" s="15">
        <f>C34</f>
        <v>353</v>
      </c>
      <c r="D33" s="15">
        <f>D34</f>
        <v>347.4087</v>
      </c>
      <c r="E33" s="14">
        <f t="shared" si="0"/>
        <v>5.59129999999999</v>
      </c>
      <c r="G33" s="13"/>
    </row>
    <row r="34" spans="1:7" s="6" customFormat="1" ht="20.25" customHeight="1">
      <c r="A34" s="18" t="s">
        <v>5</v>
      </c>
      <c r="B34" s="17">
        <v>1796</v>
      </c>
      <c r="C34" s="17">
        <v>353</v>
      </c>
      <c r="D34" s="17">
        <f>3474087/10000</f>
        <v>347.4087</v>
      </c>
      <c r="E34" s="19">
        <f t="shared" si="0"/>
        <v>5.59129999999999</v>
      </c>
      <c r="G34" s="7"/>
    </row>
    <row r="35" spans="1:7" s="12" customFormat="1" ht="20.25" customHeight="1">
      <c r="A35" s="16" t="s">
        <v>4</v>
      </c>
      <c r="B35" s="15">
        <f>B36+B37+B38</f>
        <v>22857.2</v>
      </c>
      <c r="C35" s="15">
        <f>C36+C37+C38</f>
        <v>4255.9661</v>
      </c>
      <c r="D35" s="15">
        <f>D36+D37+D38</f>
        <v>4166.6124</v>
      </c>
      <c r="E35" s="14">
        <f t="shared" si="0"/>
        <v>89.35369999999966</v>
      </c>
      <c r="G35" s="13"/>
    </row>
    <row r="36" spans="1:7" s="6" customFormat="1" ht="20.25" customHeight="1">
      <c r="A36" s="18" t="s">
        <v>3</v>
      </c>
      <c r="B36" s="17">
        <v>1012</v>
      </c>
      <c r="C36" s="17">
        <v>179</v>
      </c>
      <c r="D36" s="17">
        <f>1778843/10000</f>
        <v>177.8843</v>
      </c>
      <c r="E36" s="19">
        <f t="shared" si="0"/>
        <v>1.115700000000004</v>
      </c>
      <c r="G36" s="7"/>
    </row>
    <row r="37" spans="1:7" s="6" customFormat="1" ht="20.25" customHeight="1">
      <c r="A37" s="18" t="s">
        <v>2</v>
      </c>
      <c r="B37" s="17">
        <v>3682</v>
      </c>
      <c r="C37" s="17">
        <v>662</v>
      </c>
      <c r="D37" s="17">
        <f>6566555/10000</f>
        <v>656.6555</v>
      </c>
      <c r="E37" s="19">
        <f t="shared" si="0"/>
        <v>5.344500000000039</v>
      </c>
      <c r="G37" s="7"/>
    </row>
    <row r="38" spans="1:7" s="6" customFormat="1" ht="20.25" customHeight="1">
      <c r="A38" s="18" t="s">
        <v>1</v>
      </c>
      <c r="B38" s="17">
        <f>18163200/1000</f>
        <v>18163.2</v>
      </c>
      <c r="C38" s="17">
        <f>34149661/10000</f>
        <v>3414.9661</v>
      </c>
      <c r="D38" s="17">
        <f>33320726/10000</f>
        <v>3332.0726</v>
      </c>
      <c r="E38" s="19">
        <f t="shared" si="0"/>
        <v>82.89350000000013</v>
      </c>
      <c r="G38" s="7"/>
    </row>
    <row r="39" spans="1:7" s="12" customFormat="1" ht="20.25" customHeight="1">
      <c r="A39" s="16" t="s">
        <v>0</v>
      </c>
      <c r="B39" s="15">
        <f>B40</f>
        <v>1200</v>
      </c>
      <c r="C39" s="15">
        <f>C40</f>
        <v>241</v>
      </c>
      <c r="D39" s="15">
        <f>D40</f>
        <v>238.2928</v>
      </c>
      <c r="E39" s="14">
        <f t="shared" si="0"/>
        <v>2.7072000000000003</v>
      </c>
      <c r="G39" s="13"/>
    </row>
    <row r="40" spans="1:7" s="6" customFormat="1" ht="20.25" customHeight="1" thickBot="1">
      <c r="A40" s="11" t="s">
        <v>25</v>
      </c>
      <c r="B40" s="10">
        <v>1200</v>
      </c>
      <c r="C40" s="9">
        <v>241</v>
      </c>
      <c r="D40" s="9">
        <f>2382928/10000</f>
        <v>238.2928</v>
      </c>
      <c r="E40" s="8">
        <f t="shared" si="0"/>
        <v>2.7072000000000003</v>
      </c>
      <c r="G40" s="7"/>
    </row>
    <row r="41" s="4" customFormat="1" ht="11.25">
      <c r="A41" s="5" t="s">
        <v>24</v>
      </c>
    </row>
    <row r="42" s="4" customFormat="1" ht="11.25" customHeight="1">
      <c r="A42" s="3" t="s">
        <v>23</v>
      </c>
    </row>
    <row r="43" s="4" customFormat="1" ht="11.25" customHeight="1">
      <c r="A43" s="3" t="s">
        <v>22</v>
      </c>
    </row>
    <row r="44" s="4" customFormat="1" ht="12.75" customHeight="1">
      <c r="A44" s="3" t="s">
        <v>21</v>
      </c>
    </row>
    <row r="45" ht="10.5">
      <c r="A45" s="3"/>
    </row>
    <row r="46" spans="2:5" ht="10.5">
      <c r="B46" s="2"/>
      <c r="C46" s="2"/>
      <c r="D46" s="2"/>
      <c r="E46" s="2"/>
    </row>
  </sheetData>
  <sheetProtection/>
  <mergeCells count="5">
    <mergeCell ref="A4:A5"/>
    <mergeCell ref="B4:B7"/>
    <mergeCell ref="D4:D6"/>
    <mergeCell ref="E4:E6"/>
    <mergeCell ref="A6:A7"/>
  </mergeCells>
  <printOptions/>
  <pageMargins left="0.7874015748031497" right="0.7874015748031497" top="0.5905511811023623" bottom="0.35433070866141736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2013-06-03T06:37:07Z</cp:lastPrinted>
  <dcterms:created xsi:type="dcterms:W3CDTF">2010-04-01T04:03:48Z</dcterms:created>
  <dcterms:modified xsi:type="dcterms:W3CDTF">2014-06-19T07:14:10Z</dcterms:modified>
  <cp:category/>
  <cp:version/>
  <cp:contentType/>
  <cp:contentStatus/>
</cp:coreProperties>
</file>